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2" windowWidth="15192" windowHeight="8328" tabRatio="741" activeTab="1"/>
  </bookViews>
  <sheets>
    <sheet name="Conto economico" sheetId="1" r:id="rId1"/>
    <sheet name="Stato patrimoniale" sheetId="2" r:id="rId2"/>
    <sheet name="GAS" sheetId="3" r:id="rId3"/>
    <sheet name="E.E." sheetId="4" r:id="rId4"/>
    <sheet name="Ciclo Idrico" sheetId="5" r:id="rId5"/>
    <sheet name="Ambiente" sheetId="6" r:id="rId6"/>
    <sheet name="Altri Business" sheetId="7" r:id="rId7"/>
  </sheets>
  <definedNames/>
  <calcPr fullCalcOnLoad="1"/>
</workbook>
</file>

<file path=xl/sharedStrings.xml><?xml version="1.0" encoding="utf-8"?>
<sst xmlns="http://schemas.openxmlformats.org/spreadsheetml/2006/main" count="200" uniqueCount="110">
  <si>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</si>
  <si>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</si>
  <si>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</si>
  <si>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</si>
  <si>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</si>
  <si>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</si>
  <si>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</si>
  <si>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</si>
  <si>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</si>
  <si>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</si>
  <si>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</si>
  <si>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</si>
  <si>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</si>
  <si>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</si>
  <si>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</si>
  <si>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</si>
  <si>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</si>
  <si>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</si>
  <si>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</si>
  <si>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</si>
  <si>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</si>
  <si>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</si>
  <si>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</si>
  <si>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</si>
  <si>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</si>
  <si>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</si>
  <si>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</si>
  <si>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</si>
  <si>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</si>
  <si>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</si>
  <si>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</si>
  <si>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</si>
  <si>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</si>
  <si>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</si>
  <si>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</si>
  <si>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</si>
  <si>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</si>
  <si>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</si>
  <si>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</si>
  <si>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 xml:space="preserve">Riserve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</si>
  <si>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</si>
  <si>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</si>
  <si>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</si>
  <si>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</si>
  <si>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</si>
  <si>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 xml:space="preserve">Trattamento fine rapporto ed altri benefici </t>
  </si>
  <si>
    <t>Fondi per rischi ed oneri</t>
  </si>
  <si>
    <t>Passività fiscali differite</t>
  </si>
  <si>
    <t>Passività correnti</t>
  </si>
  <si>
    <t>Debiti commerciali</t>
  </si>
  <si>
    <t>Altre passività correnti</t>
  </si>
  <si>
    <t>Totale passività</t>
  </si>
  <si>
    <t>Totale patrimonio netto e passività</t>
  </si>
  <si>
    <t>Dati quantitativi</t>
  </si>
  <si>
    <t>Var. Ass.</t>
  </si>
  <si>
    <t>Var. %</t>
  </si>
  <si>
    <t>Numero clienti (unità in migliaia)</t>
  </si>
  <si>
    <t>Volumi distribuiti (milioni di mcubi)</t>
  </si>
  <si>
    <t>Inc%</t>
  </si>
  <si>
    <t>Ricavi</t>
  </si>
  <si>
    <t>Costi operativi</t>
  </si>
  <si>
    <t>Margine operativo lordo</t>
  </si>
  <si>
    <t>(mln/€)</t>
  </si>
  <si>
    <t>Margine operativo lordo area</t>
  </si>
  <si>
    <t>Margine operativo lordo gruppo</t>
  </si>
  <si>
    <t>Peso percentuale</t>
  </si>
  <si>
    <t>Numero utenti (unità in migliaia)</t>
  </si>
  <si>
    <t>Acquedotto</t>
  </si>
  <si>
    <t>Fognatura</t>
  </si>
  <si>
    <t>Depurazione</t>
  </si>
  <si>
    <t>Rifiuti urbani</t>
  </si>
  <si>
    <t>Rifiuti da mercato</t>
  </si>
  <si>
    <t>Rifiuti speciali da sottoprodotti impianti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</si>
  <si>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</si>
  <si>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</si>
  <si>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</si>
  <si>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</si>
  <si>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</si>
  <si>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</si>
  <si>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</si>
  <si>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</si>
  <si>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Illuminazione pubblica</t>
  </si>
  <si>
    <t>Punti luce (migliaia)</t>
  </si>
  <si>
    <t>Comuni serviti</t>
  </si>
  <si>
    <t xml:space="preserve">Conto economico consolidato                                                          </t>
  </si>
  <si>
    <t>Strumenti finanziari – Derivati</t>
  </si>
  <si>
    <t>Volumi venduti (Gwh)</t>
  </si>
  <si>
    <t>Volumi distribuiti (Gwh)</t>
  </si>
  <si>
    <t>Volumi venduti (milioni di mcubi):</t>
  </si>
  <si>
    <t>- di cui volumi Trading</t>
  </si>
  <si>
    <t>Partecipazioni e titoli</t>
  </si>
  <si>
    <t>Volumi distribuiti calore (Gwht)</t>
  </si>
  <si>
    <t>Volumi venduti (milioni di mcubi)</t>
  </si>
  <si>
    <t>di cui non ricorrenti</t>
  </si>
  <si>
    <t>Attività per imposte correnti</t>
  </si>
  <si>
    <t>Passività per imposte correnti</t>
  </si>
  <si>
    <t>Altri ricavi non operativi</t>
  </si>
  <si>
    <t>milioni di €</t>
  </si>
  <si>
    <r>
      <t xml:space="preserve">Conto economico </t>
    </r>
    <r>
      <rPr>
        <i/>
        <sz val="10"/>
        <color indexed="9"/>
        <rFont val="Arial"/>
        <family val="2"/>
      </rPr>
      <t>(mln/€)</t>
    </r>
  </si>
  <si>
    <r>
      <t xml:space="preserve">Dati Quantitativi </t>
    </r>
    <r>
      <rPr>
        <i/>
        <sz val="10"/>
        <color indexed="9"/>
        <rFont val="Arial"/>
        <family val="2"/>
      </rPr>
      <t>(migliaia di tonnellate)</t>
    </r>
  </si>
  <si>
    <t xml:space="preserve">Stato patrimoniale                                                                   milioni di € </t>
  </si>
  <si>
    <t>Passività</t>
  </si>
  <si>
    <t>Patrimonio netto</t>
  </si>
  <si>
    <t>Attività destinate alla vendita</t>
  </si>
  <si>
    <t>Passività associabili ad attività destinate alla vendita</t>
  </si>
  <si>
    <t>Diritti d'uso</t>
  </si>
  <si>
    <t>Passività finanziarie per leasing non correnti</t>
  </si>
  <si>
    <t>Passività finanziarie per leasing correnti</t>
  </si>
  <si>
    <t>Passività finanziarie correnti</t>
  </si>
  <si>
    <t>Passività finanziarie non correnti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</si>
</sst>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-#,##0.0"/>
    <numFmt numFmtId="179" formatCode="\+0.0%"/>
    <numFmt numFmtId="180" formatCode="\+0.0%;\(0.0%\)"/>
    <numFmt numFmtId="181" formatCode="_-* #,##0.0_-;\-* #,##0.0_-;_-* &quot;-&quot;??_-;_-@_-"/>
    <numFmt numFmtId="182" formatCode="\+#,##0.0;\(#,##0.0\)"/>
    <numFmt numFmtId="183" formatCode="0.0%;\(0.0%\)"/>
    <numFmt numFmtId="184" formatCode="#,##0.0;\(#,##0.0\)"/>
    <numFmt numFmtId="185" formatCode="\(#,##0.0\);\+#,##0.0"/>
    <numFmt numFmtId="186" formatCode="\+#,##0;\(#,##0\)"/>
    <numFmt numFmtId="187" formatCode="#,##0.000;\(#,##0.000\)"/>
    <numFmt numFmtId="188" formatCode="[$-809]dd\ mmmm\ yyyy"/>
    <numFmt numFmtId="189" formatCode="#,##0.0;\(#,##0.0\);\-"/>
    <numFmt numFmtId="190" formatCode="#,##0.0_ ;\-#,##0.0\ "/>
  </numFmts>
  <fonts count="83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 Narrow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333333"/>
      <name val="Arial"/>
      <family val="2"/>
    </font>
    <font>
      <b/>
      <sz val="10"/>
      <color theme="0"/>
      <name val="Arial Narrow"/>
      <family val="2"/>
    </font>
  </fonts>
  <fills count="6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>
        <color indexed="16"/>
      </top>
      <bottom style="thin">
        <color indexed="16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6" fillId="23" borderId="0" applyNumberFormat="0" applyBorder="0" applyAlignment="0" applyProtection="0"/>
    <xf numFmtId="0" fontId="16" fillId="30" borderId="0" applyNumberFormat="0" applyBorder="0" applyAlignment="0" applyProtection="0"/>
    <xf numFmtId="0" fontId="16" fillId="14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32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1" applyNumberFormat="0" applyAlignment="0" applyProtection="0"/>
    <xf numFmtId="0" fontId="25" fillId="5" borderId="2" applyNumberFormat="0" applyAlignment="0" applyProtection="0"/>
    <xf numFmtId="0" fontId="65" fillId="0" borderId="3" applyNumberFormat="0" applyFill="0" applyAlignment="0" applyProtection="0"/>
    <xf numFmtId="0" fontId="66" fillId="35" borderId="4" applyNumberFormat="0" applyAlignment="0" applyProtection="0"/>
    <xf numFmtId="0" fontId="17" fillId="3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3" fillId="40" borderId="0" applyNumberFormat="0" applyBorder="0" applyAlignment="0" applyProtection="0"/>
    <xf numFmtId="0" fontId="63" fillId="41" borderId="0" applyNumberFormat="0" applyBorder="0" applyAlignment="0" applyProtection="0"/>
    <xf numFmtId="0" fontId="63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3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7" fillId="44" borderId="1" applyNumberFormat="0" applyAlignment="0" applyProtection="0"/>
    <xf numFmtId="0" fontId="3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5" borderId="0" applyNumberFormat="0" applyBorder="0" applyAlignment="0" applyProtection="0"/>
    <xf numFmtId="0" fontId="68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9" fillId="34" borderId="11" applyNumberFormat="0" applyAlignment="0" applyProtection="0"/>
    <xf numFmtId="9" fontId="0" fillId="0" borderId="0" applyFont="0" applyFill="0" applyBorder="0" applyAlignment="0" applyProtection="0"/>
    <xf numFmtId="4" fontId="9" fillId="45" borderId="12" applyNumberFormat="0" applyProtection="0">
      <alignment vertical="center"/>
    </xf>
    <xf numFmtId="4" fontId="32" fillId="45" borderId="12" applyNumberFormat="0" applyProtection="0">
      <alignment vertical="center"/>
    </xf>
    <xf numFmtId="4" fontId="33" fillId="48" borderId="13">
      <alignment vertical="center"/>
      <protection/>
    </xf>
    <xf numFmtId="4" fontId="34" fillId="48" borderId="13">
      <alignment vertical="center"/>
      <protection/>
    </xf>
    <xf numFmtId="4" fontId="33" fillId="49" borderId="13">
      <alignment vertical="center"/>
      <protection/>
    </xf>
    <xf numFmtId="4" fontId="34" fillId="49" borderId="13">
      <alignment vertical="center"/>
      <protection/>
    </xf>
    <xf numFmtId="4" fontId="9" fillId="45" borderId="12" applyNumberFormat="0" applyProtection="0">
      <alignment horizontal="left" vertical="center" indent="1"/>
    </xf>
    <xf numFmtId="4" fontId="9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9" fillId="6" borderId="12" applyNumberFormat="0" applyProtection="0">
      <alignment horizontal="right" vertical="center"/>
    </xf>
    <xf numFmtId="4" fontId="9" fillId="3" borderId="12" applyNumberFormat="0" applyProtection="0">
      <alignment horizontal="right" vertical="center"/>
    </xf>
    <xf numFmtId="4" fontId="9" fillId="30" borderId="12" applyNumberFormat="0" applyProtection="0">
      <alignment horizontal="right" vertical="center"/>
    </xf>
    <xf numFmtId="4" fontId="9" fillId="32" borderId="12" applyNumberFormat="0" applyProtection="0">
      <alignment horizontal="right" vertical="center"/>
    </xf>
    <xf numFmtId="4" fontId="9" fillId="51" borderId="12" applyNumberFormat="0" applyProtection="0">
      <alignment horizontal="right" vertical="center"/>
    </xf>
    <xf numFmtId="4" fontId="9" fillId="52" borderId="12" applyNumberFormat="0" applyProtection="0">
      <alignment horizontal="right" vertical="center"/>
    </xf>
    <xf numFmtId="4" fontId="9" fillId="14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50" borderId="12" applyNumberFormat="0" applyProtection="0">
      <alignment horizontal="right" vertical="center"/>
    </xf>
    <xf numFmtId="4" fontId="8" fillId="53" borderId="12" applyNumberFormat="0" applyProtection="0">
      <alignment horizontal="left" vertical="center" indent="1"/>
    </xf>
    <xf numFmtId="4" fontId="9" fillId="5" borderId="14" applyNumberFormat="0" applyProtection="0">
      <alignment horizontal="left" vertical="center" indent="1"/>
    </xf>
    <xf numFmtId="4" fontId="35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6" fillId="54" borderId="0">
      <alignment horizontal="left" vertical="center" indent="1"/>
      <protection/>
    </xf>
    <xf numFmtId="4" fontId="9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7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9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9" fillId="4" borderId="12" applyNumberFormat="0" applyProtection="0">
      <alignment vertical="center"/>
    </xf>
    <xf numFmtId="4" fontId="32" fillId="4" borderId="12" applyNumberFormat="0" applyProtection="0">
      <alignment vertical="center"/>
    </xf>
    <xf numFmtId="4" fontId="38" fillId="48" borderId="19">
      <alignment vertical="center"/>
      <protection/>
    </xf>
    <xf numFmtId="4" fontId="39" fillId="48" borderId="19">
      <alignment vertical="center"/>
      <protection/>
    </xf>
    <xf numFmtId="4" fontId="38" fillId="49" borderId="19">
      <alignment vertical="center"/>
      <protection/>
    </xf>
    <xf numFmtId="4" fontId="39" fillId="49" borderId="19">
      <alignment vertical="center"/>
      <protection/>
    </xf>
    <xf numFmtId="4" fontId="9" fillId="4" borderId="12" applyNumberFormat="0" applyProtection="0">
      <alignment horizontal="left" vertical="center" indent="1"/>
    </xf>
    <xf numFmtId="4" fontId="9" fillId="4" borderId="12" applyNumberFormat="0" applyProtection="0">
      <alignment horizontal="left" vertical="center" indent="1"/>
    </xf>
    <xf numFmtId="4" fontId="9" fillId="5" borderId="12" applyNumberFormat="0" applyProtection="0">
      <alignment horizontal="right" vertical="center"/>
    </xf>
    <xf numFmtId="4" fontId="32" fillId="5" borderId="12" applyNumberFormat="0" applyProtection="0">
      <alignment horizontal="right" vertical="center"/>
    </xf>
    <xf numFmtId="4" fontId="40" fillId="48" borderId="19">
      <alignment vertical="center"/>
      <protection/>
    </xf>
    <xf numFmtId="4" fontId="41" fillId="48" borderId="19">
      <alignment vertical="center"/>
      <protection/>
    </xf>
    <xf numFmtId="4" fontId="40" fillId="49" borderId="19">
      <alignment vertical="center"/>
      <protection/>
    </xf>
    <xf numFmtId="4" fontId="41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5" fillId="54" borderId="20">
      <alignment horizontal="right" vertical="center"/>
      <protection/>
    </xf>
    <xf numFmtId="4" fontId="35" fillId="54" borderId="20">
      <alignment horizontal="left" vertical="center" indent="1"/>
      <protection/>
    </xf>
    <xf numFmtId="4" fontId="35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5" fillId="57" borderId="20">
      <alignment vertical="center"/>
      <protection/>
    </xf>
    <xf numFmtId="4" fontId="42" fillId="57" borderId="20">
      <alignment vertical="center"/>
      <protection/>
    </xf>
    <xf numFmtId="4" fontId="33" fillId="48" borderId="21">
      <alignment vertical="center"/>
      <protection/>
    </xf>
    <xf numFmtId="4" fontId="34" fillId="48" borderId="21">
      <alignment vertical="center"/>
      <protection/>
    </xf>
    <xf numFmtId="4" fontId="33" fillId="49" borderId="19">
      <alignment vertical="center"/>
      <protection/>
    </xf>
    <xf numFmtId="4" fontId="34" fillId="49" borderId="19">
      <alignment vertical="center"/>
      <protection/>
    </xf>
    <xf numFmtId="4" fontId="35" fillId="4" borderId="20">
      <alignment horizontal="left" vertical="center" indent="1"/>
      <protection/>
    </xf>
    <xf numFmtId="0" fontId="43" fillId="0" borderId="0">
      <alignment/>
      <protection/>
    </xf>
    <xf numFmtId="4" fontId="44" fillId="5" borderId="12" applyNumberFormat="0" applyProtection="0">
      <alignment horizontal="right" vertical="center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58" borderId="0" applyNumberFormat="0" applyBorder="0" applyAlignment="0" applyProtection="0"/>
    <xf numFmtId="0" fontId="78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37" fontId="4" fillId="54" borderId="27" xfId="84" applyFont="1" applyFill="1" applyBorder="1" applyAlignment="1" applyProtection="1">
      <alignment horizontal="left" vertical="center" wrapText="1"/>
      <protection hidden="1"/>
    </xf>
    <xf numFmtId="37" fontId="3" fillId="54" borderId="27" xfId="84" applyFont="1" applyFill="1" applyBorder="1" applyAlignment="1">
      <alignment vertical="center"/>
      <protection/>
    </xf>
    <xf numFmtId="37" fontId="7" fillId="15" borderId="28" xfId="84" applyFont="1" applyFill="1" applyBorder="1" applyAlignment="1" applyProtection="1">
      <alignment vertical="center"/>
      <protection hidden="1"/>
    </xf>
    <xf numFmtId="37" fontId="2" fillId="15" borderId="27" xfId="84" applyFont="1" applyFill="1" applyBorder="1" applyAlignment="1" applyProtection="1">
      <alignment vertical="center" wrapText="1"/>
      <protection hidden="1"/>
    </xf>
    <xf numFmtId="37" fontId="2" fillId="60" borderId="27" xfId="84" applyFont="1" applyFill="1" applyBorder="1" applyAlignment="1" applyProtection="1">
      <alignment horizontal="right" vertical="center"/>
      <protection hidden="1"/>
    </xf>
    <xf numFmtId="37" fontId="2" fillId="60" borderId="27" xfId="84" applyFont="1" applyFill="1" applyBorder="1" applyAlignment="1" applyProtection="1">
      <alignment vertical="center" wrapText="1"/>
      <protection hidden="1"/>
    </xf>
    <xf numFmtId="37" fontId="7" fillId="60" borderId="27" xfId="84" applyFont="1" applyFill="1" applyBorder="1" applyAlignment="1" applyProtection="1">
      <alignment horizontal="right" vertical="center" wrapText="1"/>
      <protection hidden="1"/>
    </xf>
    <xf numFmtId="37" fontId="4" fillId="54" borderId="27" xfId="84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8" fillId="61" borderId="29" xfId="0" applyFont="1" applyFill="1" applyBorder="1" applyAlignment="1">
      <alignment horizontal="left" wrapText="1"/>
    </xf>
    <xf numFmtId="178" fontId="8" fillId="61" borderId="0" xfId="0" applyNumberFormat="1" applyFont="1" applyFill="1" applyBorder="1" applyAlignment="1">
      <alignment wrapText="1"/>
    </xf>
    <xf numFmtId="183" fontId="13" fillId="61" borderId="0" xfId="0" applyNumberFormat="1" applyFont="1" applyFill="1" applyBorder="1" applyAlignment="1">
      <alignment wrapText="1"/>
    </xf>
    <xf numFmtId="182" fontId="8" fillId="61" borderId="0" xfId="0" applyNumberFormat="1" applyFont="1" applyFill="1" applyBorder="1" applyAlignment="1">
      <alignment wrapText="1"/>
    </xf>
    <xf numFmtId="180" fontId="8" fillId="61" borderId="30" xfId="88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left" wrapText="1"/>
    </xf>
    <xf numFmtId="172" fontId="9" fillId="61" borderId="0" xfId="0" applyNumberFormat="1" applyFont="1" applyFill="1" applyBorder="1" applyAlignment="1">
      <alignment wrapText="1"/>
    </xf>
    <xf numFmtId="185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173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0" fontId="11" fillId="61" borderId="0" xfId="0" applyFont="1" applyFill="1" applyAlignment="1">
      <alignment/>
    </xf>
    <xf numFmtId="0" fontId="8" fillId="61" borderId="31" xfId="0" applyFont="1" applyFill="1" applyBorder="1" applyAlignment="1">
      <alignment horizontal="left" wrapText="1"/>
    </xf>
    <xf numFmtId="171" fontId="8" fillId="61" borderId="27" xfId="0" applyNumberFormat="1" applyFont="1" applyFill="1" applyBorder="1" applyAlignment="1">
      <alignment wrapText="1"/>
    </xf>
    <xf numFmtId="183" fontId="14" fillId="61" borderId="27" xfId="0" applyNumberFormat="1" applyFont="1" applyFill="1" applyBorder="1" applyAlignment="1">
      <alignment wrapText="1"/>
    </xf>
    <xf numFmtId="182" fontId="8" fillId="61" borderId="27" xfId="0" applyNumberFormat="1" applyFont="1" applyFill="1" applyBorder="1" applyAlignment="1">
      <alignment wrapText="1"/>
    </xf>
    <xf numFmtId="180" fontId="8" fillId="61" borderId="32" xfId="88" applyNumberFormat="1" applyFont="1" applyFill="1" applyBorder="1" applyAlignment="1">
      <alignment wrapText="1"/>
    </xf>
    <xf numFmtId="0" fontId="9" fillId="61" borderId="0" xfId="0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171" fontId="9" fillId="61" borderId="0" xfId="0" applyNumberFormat="1" applyFont="1" applyFill="1" applyBorder="1" applyAlignment="1">
      <alignment wrapText="1"/>
    </xf>
    <xf numFmtId="182" fontId="9" fillId="61" borderId="0" xfId="0" applyNumberFormat="1" applyFont="1" applyFill="1" applyBorder="1" applyAlignment="1">
      <alignment wrapText="1"/>
    </xf>
    <xf numFmtId="180" fontId="9" fillId="61" borderId="30" xfId="88" applyNumberFormat="1" applyFont="1" applyFill="1" applyBorder="1" applyAlignment="1">
      <alignment wrapText="1"/>
    </xf>
    <xf numFmtId="0" fontId="9" fillId="61" borderId="33" xfId="0" applyFont="1" applyFill="1" applyBorder="1" applyAlignment="1">
      <alignment horizontal="left" wrapText="1"/>
    </xf>
    <xf numFmtId="0" fontId="9" fillId="61" borderId="34" xfId="0" applyFont="1" applyFill="1" applyBorder="1" applyAlignment="1">
      <alignment wrapText="1"/>
    </xf>
    <xf numFmtId="186" fontId="9" fillId="61" borderId="34" xfId="0" applyNumberFormat="1" applyFont="1" applyFill="1" applyBorder="1" applyAlignment="1">
      <alignment wrapText="1"/>
    </xf>
    <xf numFmtId="180" fontId="9" fillId="61" borderId="35" xfId="88" applyNumberFormat="1" applyFont="1" applyFill="1" applyBorder="1" applyAlignment="1">
      <alignment wrapText="1"/>
    </xf>
    <xf numFmtId="171" fontId="11" fillId="61" borderId="0" xfId="0" applyNumberFormat="1" applyFont="1" applyFill="1" applyAlignment="1">
      <alignment/>
    </xf>
    <xf numFmtId="171" fontId="0" fillId="61" borderId="0" xfId="0" applyNumberFormat="1" applyFill="1" applyAlignment="1">
      <alignment/>
    </xf>
    <xf numFmtId="174" fontId="9" fillId="61" borderId="34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wrapText="1"/>
    </xf>
    <xf numFmtId="0" fontId="0" fillId="61" borderId="35" xfId="0" applyFill="1" applyBorder="1" applyAlignment="1">
      <alignment/>
    </xf>
    <xf numFmtId="0" fontId="0" fillId="61" borderId="0" xfId="0" applyFill="1" applyAlignment="1">
      <alignment horizontal="left"/>
    </xf>
    <xf numFmtId="0" fontId="79" fillId="62" borderId="31" xfId="0" applyFont="1" applyFill="1" applyBorder="1" applyAlignment="1">
      <alignment horizontal="left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2" xfId="0" applyNumberFormat="1" applyFont="1" applyFill="1" applyBorder="1" applyAlignment="1">
      <alignment horizontal="center" vertical="center" wrapText="1"/>
    </xf>
    <xf numFmtId="0" fontId="79" fillId="62" borderId="32" xfId="0" applyFont="1" applyFill="1" applyBorder="1" applyAlignment="1">
      <alignment horizontal="center" vertical="center" wrapText="1"/>
    </xf>
    <xf numFmtId="0" fontId="80" fillId="62" borderId="31" xfId="0" applyFont="1" applyFill="1" applyBorder="1" applyAlignment="1">
      <alignment horizontal="left" vertical="center" wrapText="1"/>
    </xf>
    <xf numFmtId="173" fontId="8" fillId="61" borderId="27" xfId="0" applyNumberFormat="1" applyFont="1" applyFill="1" applyBorder="1" applyAlignment="1">
      <alignment wrapText="1"/>
    </xf>
    <xf numFmtId="181" fontId="9" fillId="61" borderId="0" xfId="8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8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0" fontId="8" fillId="61" borderId="32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173" fontId="11" fillId="61" borderId="0" xfId="0" applyNumberFormat="1" applyFont="1" applyFill="1" applyAlignment="1">
      <alignment/>
    </xf>
    <xf numFmtId="180" fontId="8" fillId="61" borderId="3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7" fontId="9" fillId="61" borderId="30" xfId="0" applyNumberFormat="1" applyFont="1" applyFill="1" applyBorder="1" applyAlignment="1">
      <alignment wrapText="1"/>
    </xf>
    <xf numFmtId="0" fontId="79" fillId="63" borderId="31" xfId="0" applyFont="1" applyFill="1" applyBorder="1" applyAlignment="1">
      <alignment horizontal="left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2" xfId="0" applyNumberFormat="1" applyFont="1" applyFill="1" applyBorder="1" applyAlignment="1">
      <alignment horizontal="center" vertical="center" wrapText="1"/>
    </xf>
    <xf numFmtId="0" fontId="80" fillId="63" borderId="31" xfId="0" applyFont="1" applyFill="1" applyBorder="1" applyAlignment="1">
      <alignment horizontal="left" vertical="center" wrapText="1"/>
    </xf>
    <xf numFmtId="0" fontId="79" fillId="63" borderId="32" xfId="0" applyFont="1" applyFill="1" applyBorder="1" applyAlignment="1">
      <alignment horizontal="center" vertical="center" wrapText="1"/>
    </xf>
    <xf numFmtId="179" fontId="8" fillId="61" borderId="32" xfId="88" applyNumberFormat="1" applyFont="1" applyFill="1" applyBorder="1" applyAlignment="1">
      <alignment wrapText="1"/>
    </xf>
    <xf numFmtId="175" fontId="9" fillId="61" borderId="0" xfId="0" applyNumberFormat="1" applyFont="1" applyFill="1" applyBorder="1" applyAlignment="1">
      <alignment wrapText="1"/>
    </xf>
    <xf numFmtId="180" fontId="9" fillId="61" borderId="30" xfId="0" applyNumberFormat="1" applyFont="1" applyFill="1" applyBorder="1" applyAlignment="1">
      <alignment wrapText="1"/>
    </xf>
    <xf numFmtId="0" fontId="9" fillId="61" borderId="29" xfId="0" applyFont="1" applyFill="1" applyBorder="1" applyAlignment="1">
      <alignment horizontal="right" wrapText="1"/>
    </xf>
    <xf numFmtId="0" fontId="9" fillId="61" borderId="33" xfId="0" applyFont="1" applyFill="1" applyBorder="1" applyAlignment="1">
      <alignment horizontal="right" wrapText="1"/>
    </xf>
    <xf numFmtId="171" fontId="9" fillId="61" borderId="34" xfId="0" applyNumberFormat="1" applyFont="1" applyFill="1" applyBorder="1" applyAlignment="1">
      <alignment wrapText="1"/>
    </xf>
    <xf numFmtId="182" fontId="9" fillId="61" borderId="34" xfId="0" applyNumberFormat="1" applyFont="1" applyFill="1" applyBorder="1" applyAlignment="1">
      <alignment wrapText="1"/>
    </xf>
    <xf numFmtId="180" fontId="9" fillId="61" borderId="35" xfId="0" applyNumberFormat="1" applyFont="1" applyFill="1" applyBorder="1" applyAlignment="1">
      <alignment wrapText="1"/>
    </xf>
    <xf numFmtId="174" fontId="9" fillId="61" borderId="0" xfId="0" applyNumberFormat="1" applyFont="1" applyFill="1" applyBorder="1" applyAlignment="1">
      <alignment wrapText="1"/>
    </xf>
    <xf numFmtId="176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79" fillId="64" borderId="31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15" fontId="79" fillId="64" borderId="32" xfId="0" applyNumberFormat="1" applyFont="1" applyFill="1" applyBorder="1" applyAlignment="1">
      <alignment horizontal="center" vertical="center" wrapText="1"/>
    </xf>
    <xf numFmtId="0" fontId="79" fillId="64" borderId="32" xfId="0" applyFont="1" applyFill="1" applyBorder="1" applyAlignment="1">
      <alignment horizontal="center" vertical="center" wrapText="1"/>
    </xf>
    <xf numFmtId="0" fontId="80" fillId="64" borderId="31" xfId="0" applyFont="1" applyFill="1" applyBorder="1" applyAlignment="1">
      <alignment horizontal="left" vertical="center" wrapText="1"/>
    </xf>
    <xf numFmtId="178" fontId="8" fillId="61" borderId="27" xfId="0" applyNumberFormat="1" applyFont="1" applyFill="1" applyBorder="1" applyAlignment="1">
      <alignment wrapText="1"/>
    </xf>
    <xf numFmtId="171" fontId="8" fillId="61" borderId="0" xfId="0" applyNumberFormat="1" applyFont="1" applyFill="1" applyBorder="1" applyAlignment="1">
      <alignment wrapText="1"/>
    </xf>
    <xf numFmtId="181" fontId="9" fillId="61" borderId="34" xfId="80" applyNumberFormat="1" applyFont="1" applyFill="1" applyBorder="1" applyAlignment="1">
      <alignment wrapText="1"/>
    </xf>
    <xf numFmtId="177" fontId="9" fillId="61" borderId="35" xfId="0" applyNumberFormat="1" applyFont="1" applyFill="1" applyBorder="1" applyAlignment="1">
      <alignment wrapText="1"/>
    </xf>
    <xf numFmtId="178" fontId="11" fillId="61" borderId="0" xfId="0" applyNumberFormat="1" applyFont="1" applyFill="1" applyAlignment="1">
      <alignment/>
    </xf>
    <xf numFmtId="0" fontId="13" fillId="61" borderId="33" xfId="0" applyFont="1" applyFill="1" applyBorder="1" applyAlignment="1">
      <alignment horizontal="left" wrapText="1"/>
    </xf>
    <xf numFmtId="174" fontId="13" fillId="61" borderId="34" xfId="0" applyNumberFormat="1" applyFont="1" applyFill="1" applyBorder="1" applyAlignment="1">
      <alignment wrapText="1"/>
    </xf>
    <xf numFmtId="49" fontId="13" fillId="61" borderId="34" xfId="0" applyNumberFormat="1" applyFont="1" applyFill="1" applyBorder="1" applyAlignment="1">
      <alignment horizontal="right" wrapText="1"/>
    </xf>
    <xf numFmtId="0" fontId="79" fillId="65" borderId="31" xfId="0" applyFont="1" applyFill="1" applyBorder="1" applyAlignment="1">
      <alignment horizontal="left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2" xfId="0" applyNumberFormat="1" applyFont="1" applyFill="1" applyBorder="1" applyAlignment="1">
      <alignment horizontal="center" vertical="center" wrapText="1"/>
    </xf>
    <xf numFmtId="0" fontId="79" fillId="65" borderId="32" xfId="0" applyFont="1" applyFill="1" applyBorder="1" applyAlignment="1">
      <alignment horizontal="center" vertical="center" wrapText="1"/>
    </xf>
    <xf numFmtId="0" fontId="80" fillId="65" borderId="31" xfId="0" applyFont="1" applyFill="1" applyBorder="1" applyAlignment="1">
      <alignment horizontal="left" vertical="center" wrapText="1"/>
    </xf>
    <xf numFmtId="174" fontId="8" fillId="61" borderId="0" xfId="0" applyNumberFormat="1" applyFont="1" applyFill="1" applyBorder="1" applyAlignment="1">
      <alignment wrapText="1"/>
    </xf>
    <xf numFmtId="175" fontId="8" fillId="61" borderId="0" xfId="0" applyNumberFormat="1" applyFont="1" applyFill="1" applyBorder="1" applyAlignment="1">
      <alignment wrapText="1"/>
    </xf>
    <xf numFmtId="177" fontId="8" fillId="61" borderId="30" xfId="0" applyNumberFormat="1" applyFont="1" applyFill="1" applyBorder="1" applyAlignment="1">
      <alignment wrapText="1"/>
    </xf>
    <xf numFmtId="0" fontId="13" fillId="61" borderId="29" xfId="0" applyFont="1" applyFill="1" applyBorder="1" applyAlignment="1" quotePrefix="1">
      <alignment horizontal="right" wrapText="1"/>
    </xf>
    <xf numFmtId="181" fontId="13" fillId="61" borderId="0" xfId="80" applyNumberFormat="1" applyFont="1" applyFill="1" applyBorder="1" applyAlignment="1">
      <alignment wrapText="1"/>
    </xf>
    <xf numFmtId="182" fontId="13" fillId="61" borderId="0" xfId="0" applyNumberFormat="1" applyFont="1" applyFill="1" applyBorder="1" applyAlignment="1">
      <alignment wrapText="1"/>
    </xf>
    <xf numFmtId="177" fontId="13" fillId="61" borderId="30" xfId="0" applyNumberFormat="1" applyFont="1" applyFill="1" applyBorder="1" applyAlignment="1">
      <alignment wrapText="1"/>
    </xf>
    <xf numFmtId="175" fontId="9" fillId="61" borderId="34" xfId="0" applyNumberFormat="1" applyFont="1" applyFill="1" applyBorder="1" applyAlignment="1">
      <alignment wrapText="1"/>
    </xf>
    <xf numFmtId="182" fontId="13" fillId="61" borderId="34" xfId="0" applyNumberFormat="1" applyFont="1" applyFill="1" applyBorder="1" applyAlignment="1">
      <alignment wrapText="1"/>
    </xf>
    <xf numFmtId="0" fontId="12" fillId="61" borderId="0" xfId="0" applyFont="1" applyFill="1" applyBorder="1" applyAlignment="1">
      <alignment horizontal="left" wrapText="1"/>
    </xf>
    <xf numFmtId="177" fontId="9" fillId="61" borderId="0" xfId="0" applyNumberFormat="1" applyFont="1" applyFill="1" applyBorder="1" applyAlignment="1">
      <alignment wrapText="1"/>
    </xf>
    <xf numFmtId="49" fontId="9" fillId="61" borderId="34" xfId="0" applyNumberFormat="1" applyFont="1" applyFill="1" applyBorder="1" applyAlignment="1">
      <alignment horizontal="right" vertical="center" wrapText="1"/>
    </xf>
    <xf numFmtId="0" fontId="79" fillId="66" borderId="31" xfId="0" applyFont="1" applyFill="1" applyBorder="1" applyAlignment="1">
      <alignment horizontal="left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2" xfId="0" applyNumberFormat="1" applyFont="1" applyFill="1" applyBorder="1" applyAlignment="1">
      <alignment horizontal="center" vertical="center" wrapText="1"/>
    </xf>
    <xf numFmtId="0" fontId="79" fillId="66" borderId="32" xfId="0" applyFont="1" applyFill="1" applyBorder="1" applyAlignment="1">
      <alignment horizontal="center" vertical="center" wrapText="1"/>
    </xf>
    <xf numFmtId="0" fontId="80" fillId="66" borderId="31" xfId="0" applyFont="1" applyFill="1" applyBorder="1" applyAlignment="1">
      <alignment horizontal="left" vertical="center" wrapText="1"/>
    </xf>
    <xf numFmtId="0" fontId="1" fillId="61" borderId="0" xfId="0" applyFont="1" applyFill="1" applyAlignment="1">
      <alignment/>
    </xf>
    <xf numFmtId="0" fontId="81" fillId="61" borderId="0" xfId="0" applyFont="1" applyFill="1" applyAlignment="1">
      <alignment/>
    </xf>
    <xf numFmtId="37" fontId="0" fillId="61" borderId="0" xfId="0" applyNumberFormat="1" applyFill="1" applyAlignment="1">
      <alignment/>
    </xf>
    <xf numFmtId="37" fontId="2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horizontal="center"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2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4" fillId="61" borderId="0" xfId="84" applyFont="1" applyFill="1" applyAlignment="1" applyProtection="1">
      <alignment vertical="center" wrapText="1"/>
      <protection hidden="1"/>
    </xf>
    <xf numFmtId="37" fontId="7" fillId="61" borderId="0" xfId="84" applyFont="1" applyFill="1" applyAlignment="1" applyProtection="1">
      <alignment vertical="center" wrapText="1"/>
      <protection hidden="1"/>
    </xf>
    <xf numFmtId="37" fontId="7" fillId="61" borderId="36" xfId="84" applyFont="1" applyFill="1" applyBorder="1" applyAlignment="1" applyProtection="1">
      <alignment vertical="center" wrapText="1"/>
      <protection hidden="1"/>
    </xf>
    <xf numFmtId="0" fontId="0" fillId="61" borderId="0" xfId="0" applyFill="1" applyBorder="1" applyAlignment="1">
      <alignment/>
    </xf>
    <xf numFmtId="37" fontId="82" fillId="64" borderId="27" xfId="84" applyFont="1" applyFill="1" applyBorder="1" applyAlignment="1" applyProtection="1">
      <alignment horizontal="left" vertical="center"/>
      <protection hidden="1"/>
    </xf>
    <xf numFmtId="170" fontId="82" fillId="64" borderId="27" xfId="84" applyNumberFormat="1" applyFont="1" applyFill="1" applyBorder="1" applyAlignment="1" applyProtection="1" quotePrefix="1">
      <alignment horizontal="right" vertical="center" wrapText="1"/>
      <protection/>
    </xf>
    <xf numFmtId="37" fontId="4" fillId="61" borderId="0" xfId="84" applyFont="1" applyFill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vertical="center"/>
      <protection hidden="1"/>
    </xf>
    <xf numFmtId="37" fontId="46" fillId="61" borderId="0" xfId="84" applyFont="1" applyFill="1" applyBorder="1" applyAlignment="1" applyProtection="1">
      <alignment vertical="center" wrapText="1"/>
      <protection hidden="1"/>
    </xf>
    <xf numFmtId="37" fontId="5" fillId="61" borderId="0" xfId="84" applyFont="1" applyFill="1" applyAlignment="1" applyProtection="1">
      <alignment horizontal="right" wrapText="1"/>
      <protection hidden="1"/>
    </xf>
    <xf numFmtId="37" fontId="4" fillId="61" borderId="0" xfId="84" applyFont="1" applyFill="1" applyAlignment="1" applyProtection="1" quotePrefix="1">
      <alignment horizontal="left" wrapText="1"/>
      <protection hidden="1"/>
    </xf>
    <xf numFmtId="37" fontId="47" fillId="61" borderId="0" xfId="84" applyFont="1" applyFill="1" applyBorder="1" applyAlignment="1" applyProtection="1">
      <alignment vertical="center"/>
      <protection hidden="1"/>
    </xf>
    <xf numFmtId="37" fontId="47" fillId="61" borderId="0" xfId="84" applyFont="1" applyFill="1" applyBorder="1" applyAlignment="1" applyProtection="1">
      <alignment vertical="center"/>
      <protection locked="0"/>
    </xf>
    <xf numFmtId="37" fontId="2" fillId="61" borderId="27" xfId="84" applyFont="1" applyFill="1" applyBorder="1" applyAlignment="1" applyProtection="1">
      <alignment wrapText="1"/>
      <protection hidden="1"/>
    </xf>
    <xf numFmtId="37" fontId="46" fillId="61" borderId="0" xfId="84" applyFont="1" applyFill="1" applyBorder="1" applyAlignment="1" applyProtection="1">
      <alignment horizontal="right" vertical="center"/>
      <protection hidden="1"/>
    </xf>
    <xf numFmtId="37" fontId="4" fillId="61" borderId="0" xfId="84" applyFont="1" applyFill="1" applyAlignment="1" applyProtection="1">
      <alignment wrapText="1"/>
      <protection hidden="1"/>
    </xf>
    <xf numFmtId="37" fontId="2" fillId="61" borderId="0" xfId="84" applyFont="1" applyFill="1" applyAlignment="1" applyProtection="1">
      <alignment wrapText="1"/>
      <protection hidden="1"/>
    </xf>
    <xf numFmtId="37" fontId="2" fillId="61" borderId="34" xfId="84" applyFont="1" applyFill="1" applyBorder="1" applyAlignment="1" applyProtection="1">
      <alignment wrapText="1"/>
      <protection hidden="1"/>
    </xf>
    <xf numFmtId="37" fontId="4" fillId="61" borderId="37" xfId="84" applyFont="1" applyFill="1" applyBorder="1" applyAlignment="1" applyProtection="1">
      <alignment wrapText="1"/>
      <protection hidden="1"/>
    </xf>
    <xf numFmtId="37" fontId="1" fillId="61" borderId="37" xfId="84" applyFill="1" applyBorder="1" applyProtection="1">
      <alignment/>
      <protection locked="0"/>
    </xf>
    <xf numFmtId="37" fontId="5" fillId="61" borderId="0" xfId="84" applyFont="1" applyFill="1" applyAlignment="1" applyProtection="1">
      <alignment wrapText="1"/>
      <protection hidden="1"/>
    </xf>
    <xf numFmtId="170" fontId="3" fillId="64" borderId="27" xfId="84" applyNumberFormat="1" applyFont="1" applyFill="1" applyBorder="1" applyAlignment="1" applyProtection="1" quotePrefix="1">
      <alignment horizontal="center" vertical="center" wrapText="1"/>
      <protection/>
    </xf>
    <xf numFmtId="37" fontId="48" fillId="61" borderId="0" xfId="84" applyFont="1" applyFill="1" applyBorder="1" applyAlignment="1" applyProtection="1">
      <alignment vertical="center"/>
      <protection hidden="1"/>
    </xf>
    <xf numFmtId="49" fontId="48" fillId="61" borderId="0" xfId="84" applyNumberFormat="1" applyFont="1" applyFill="1" applyBorder="1" applyAlignment="1" applyProtection="1">
      <alignment horizontal="right" vertical="center" wrapText="1"/>
      <protection/>
    </xf>
    <xf numFmtId="184" fontId="1" fillId="61" borderId="0" xfId="84" applyNumberFormat="1" applyFont="1" applyFill="1" applyBorder="1" applyProtection="1">
      <alignment/>
      <protection locked="0"/>
    </xf>
    <xf numFmtId="184" fontId="24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Protection="1">
      <alignment/>
      <protection hidden="1"/>
    </xf>
    <xf numFmtId="184" fontId="6" fillId="61" borderId="27" xfId="84" applyNumberFormat="1" applyFont="1" applyFill="1" applyBorder="1" applyProtection="1">
      <alignment/>
      <protection locked="0"/>
    </xf>
    <xf numFmtId="184" fontId="6" fillId="61" borderId="0" xfId="84" applyNumberFormat="1" applyFont="1" applyFill="1" applyBorder="1" applyProtection="1">
      <alignment/>
      <protection locked="0"/>
    </xf>
    <xf numFmtId="184" fontId="4" fillId="61" borderId="0" xfId="84" applyNumberFormat="1" applyFont="1" applyFill="1" applyAlignment="1" applyProtection="1">
      <alignment horizontal="right"/>
      <protection hidden="1"/>
    </xf>
    <xf numFmtId="184" fontId="5" fillId="61" borderId="0" xfId="84" applyNumberFormat="1" applyFont="1" applyFill="1" applyAlignment="1" applyProtection="1">
      <alignment horizontal="right"/>
      <protection hidden="1"/>
    </xf>
    <xf numFmtId="184" fontId="1" fillId="61" borderId="34" xfId="84" applyNumberFormat="1" applyFont="1" applyFill="1" applyBorder="1" applyProtection="1">
      <alignment/>
      <protection locked="0"/>
    </xf>
    <xf numFmtId="187" fontId="1" fillId="61" borderId="0" xfId="84" applyNumberFormat="1" applyFont="1" applyFill="1" applyBorder="1" applyProtection="1">
      <alignment/>
      <protection locked="0"/>
    </xf>
    <xf numFmtId="187" fontId="1" fillId="61" borderId="34" xfId="84" applyNumberFormat="1" applyFont="1" applyFill="1" applyBorder="1" applyProtection="1">
      <alignment/>
      <protection locked="0"/>
    </xf>
    <xf numFmtId="178" fontId="49" fillId="61" borderId="0" xfId="84" applyNumberFormat="1" applyFont="1" applyFill="1" applyBorder="1" applyAlignment="1" applyProtection="1">
      <alignment horizontal="right" vertical="center"/>
      <protection hidden="1"/>
    </xf>
    <xf numFmtId="178" fontId="2" fillId="60" borderId="27" xfId="84" applyNumberFormat="1" applyFont="1" applyFill="1" applyBorder="1" applyAlignment="1" applyProtection="1">
      <alignment vertical="center"/>
      <protection hidden="1"/>
    </xf>
    <xf numFmtId="178" fontId="4" fillId="61" borderId="0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>
      <alignment vertical="center"/>
      <protection hidden="1"/>
    </xf>
    <xf numFmtId="178" fontId="2" fillId="15" borderId="28" xfId="84" applyNumberFormat="1" applyFont="1" applyFill="1" applyBorder="1" applyAlignment="1" applyProtection="1">
      <alignment horizontal="right" vertical="center"/>
      <protection hidden="1"/>
    </xf>
    <xf numFmtId="178" fontId="1" fillId="61" borderId="0" xfId="0" applyNumberFormat="1" applyFont="1" applyFill="1" applyAlignment="1">
      <alignment/>
    </xf>
    <xf numFmtId="178" fontId="4" fillId="54" borderId="27" xfId="84" applyNumberFormat="1" applyFont="1" applyFill="1" applyBorder="1" applyAlignment="1" applyProtection="1">
      <alignment horizontal="center" vertical="center"/>
      <protection hidden="1"/>
    </xf>
    <xf numFmtId="178" fontId="4" fillId="61" borderId="36" xfId="84" applyNumberFormat="1" applyFont="1" applyFill="1" applyBorder="1" applyAlignment="1" applyProtection="1">
      <alignment vertical="center"/>
      <protection hidden="1"/>
    </xf>
    <xf numFmtId="178" fontId="49" fillId="61" borderId="34" xfId="84" applyNumberFormat="1" applyFont="1" applyFill="1" applyBorder="1" applyAlignment="1" applyProtection="1">
      <alignment vertical="center"/>
      <protection hidden="1"/>
    </xf>
    <xf numFmtId="178" fontId="49" fillId="61" borderId="38" xfId="84" applyNumberFormat="1" applyFont="1" applyFill="1" applyBorder="1" applyAlignment="1" applyProtection="1">
      <alignment vertical="center"/>
      <protection hidden="1"/>
    </xf>
    <xf numFmtId="178" fontId="2" fillId="61" borderId="36" xfId="84" applyNumberFormat="1" applyFont="1" applyFill="1" applyBorder="1" applyAlignment="1" applyProtection="1">
      <alignment vertical="center"/>
      <protection hidden="1"/>
    </xf>
    <xf numFmtId="178" fontId="49" fillId="61" borderId="0" xfId="84" applyNumberFormat="1" applyFont="1" applyFill="1" applyBorder="1" applyAlignment="1" applyProtection="1" quotePrefix="1">
      <alignment horizontal="right" vertical="center"/>
      <protection hidden="1"/>
    </xf>
    <xf numFmtId="178" fontId="49" fillId="61" borderId="34" xfId="84" applyNumberFormat="1" applyFont="1" applyFill="1" applyBorder="1" applyAlignment="1" applyProtection="1" quotePrefix="1">
      <alignment horizontal="right" vertical="center"/>
      <protection hidden="1"/>
    </xf>
    <xf numFmtId="178" fontId="6" fillId="15" borderId="27" xfId="0" applyNumberFormat="1" applyFont="1" applyFill="1" applyBorder="1" applyAlignment="1">
      <alignment horizontal="right" vertical="center" wrapText="1"/>
    </xf>
    <xf numFmtId="170" fontId="6" fillId="67" borderId="27" xfId="84" applyNumberFormat="1" applyFont="1" applyFill="1" applyBorder="1" applyAlignment="1" applyProtection="1" quotePrefix="1">
      <alignment horizontal="right" vertical="center" wrapText="1"/>
      <protection/>
    </xf>
    <xf numFmtId="170" fontId="82" fillId="66" borderId="27" xfId="84" applyNumberFormat="1" applyFont="1" applyFill="1" applyBorder="1" applyAlignment="1" applyProtection="1" quotePrefix="1">
      <alignment horizontal="right" vertical="center" wrapText="1"/>
      <protection/>
    </xf>
    <xf numFmtId="170" fontId="82" fillId="65" borderId="27" xfId="84" applyNumberFormat="1" applyFont="1" applyFill="1" applyBorder="1" applyAlignment="1" applyProtection="1" quotePrefix="1">
      <alignment horizontal="right" vertical="center" wrapText="1"/>
      <protection/>
    </xf>
    <xf numFmtId="170" fontId="82" fillId="63" borderId="27" xfId="84" applyNumberFormat="1" applyFont="1" applyFill="1" applyBorder="1" applyAlignment="1" applyProtection="1" quotePrefix="1">
      <alignment horizontal="right" vertical="center" wrapText="1"/>
      <protection/>
    </xf>
    <xf numFmtId="170" fontId="82" fillId="62" borderId="27" xfId="84" applyNumberFormat="1" applyFont="1" applyFill="1" applyBorder="1" applyAlignment="1" applyProtection="1" quotePrefix="1">
      <alignment horizontal="right" vertical="center" wrapText="1"/>
      <protection/>
    </xf>
    <xf numFmtId="37" fontId="3" fillId="54" borderId="27" xfId="84" applyFont="1" applyFill="1" applyBorder="1" applyAlignment="1">
      <alignment vertical="center"/>
      <protection/>
    </xf>
    <xf numFmtId="178" fontId="2" fillId="61" borderId="0" xfId="84" applyNumberFormat="1" applyFont="1" applyFill="1" applyBorder="1" applyAlignment="1" applyProtection="1">
      <alignment vertical="center"/>
      <protection hidden="1"/>
    </xf>
    <xf numFmtId="37" fontId="4" fillId="61" borderId="0" xfId="84" applyFont="1" applyFill="1" applyAlignment="1" applyProtection="1">
      <alignment vertical="center"/>
      <protection hidden="1"/>
    </xf>
    <xf numFmtId="37" fontId="4" fillId="61" borderId="27" xfId="84" applyFont="1" applyFill="1" applyBorder="1" applyAlignment="1" applyProtection="1">
      <alignment vertical="center" wrapText="1"/>
      <protection hidden="1"/>
    </xf>
    <xf numFmtId="178" fontId="49" fillId="61" borderId="27" xfId="84" applyNumberFormat="1" applyFont="1" applyFill="1" applyBorder="1" applyAlignment="1" applyProtection="1">
      <alignment vertical="center"/>
      <protection hidden="1"/>
    </xf>
  </cellXfs>
  <cellStyles count="1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Colore 1" xfId="22"/>
    <cellStyle name="20% - Colore 2" xfId="23"/>
    <cellStyle name="20% - Colore 3" xfId="24"/>
    <cellStyle name="20% - Colore 4" xfId="25"/>
    <cellStyle name="20% - Colore 5" xfId="26"/>
    <cellStyle name="20% - Colore 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Colore 1" xfId="46"/>
    <cellStyle name="60% - Colore 2" xfId="47"/>
    <cellStyle name="60% - Colore 3" xfId="48"/>
    <cellStyle name="60% - Colore 4" xfId="49"/>
    <cellStyle name="60% - Colore 5" xfId="50"/>
    <cellStyle name="60% - Colore 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olo" xfId="59"/>
    <cellStyle name="Calculation" xfId="60"/>
    <cellStyle name="Cella collegata" xfId="61"/>
    <cellStyle name="Cella da controllare" xfId="62"/>
    <cellStyle name="Check Cell" xfId="63"/>
    <cellStyle name="Hyperlink" xfId="64"/>
    <cellStyle name="Followed Hyperlink" xfId="65"/>
    <cellStyle name="Colore 1" xfId="66"/>
    <cellStyle name="Colore 2" xfId="67"/>
    <cellStyle name="Colore 3" xfId="68"/>
    <cellStyle name="Colore 4" xfId="69"/>
    <cellStyle name="Colore 5" xfId="70"/>
    <cellStyle name="Colore 6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Comma [0]" xfId="81"/>
    <cellStyle name="Neutral" xfId="82"/>
    <cellStyle name="Neutrale" xfId="83"/>
    <cellStyle name="Normal_Cons_HERA_mar04_Poli_7tris" xfId="84"/>
    <cellStyle name="Nota" xfId="85"/>
    <cellStyle name="Note" xfId="86"/>
    <cellStyle name="Output" xfId="87"/>
    <cellStyle name="Percent" xfId="88"/>
    <cellStyle name="SAPBEXaggData" xfId="89"/>
    <cellStyle name="SAPBEXaggDataEmph" xfId="90"/>
    <cellStyle name="SAPBEXaggExc1" xfId="91"/>
    <cellStyle name="SAPBEXaggExc1Emph" xfId="92"/>
    <cellStyle name="SAPBEXaggExc2" xfId="93"/>
    <cellStyle name="SAPBEXaggExc2Emph" xfId="94"/>
    <cellStyle name="SAPBEXaggItem" xfId="95"/>
    <cellStyle name="SAPBEXaggItemX" xfId="96"/>
    <cellStyle name="SAPBEXbackground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Data" xfId="112"/>
    <cellStyle name="SAPBEXheaderItem" xfId="113"/>
    <cellStyle name="SAPBEXheaderRowOne" xfId="114"/>
    <cellStyle name="SAPBEXheaderRowThree" xfId="115"/>
    <cellStyle name="SAPBEXheaderRowTwo" xfId="116"/>
    <cellStyle name="SAPBEXheaderSingleRow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resData" xfId="127"/>
    <cellStyle name="SAPBEXresDataEmph" xfId="128"/>
    <cellStyle name="SAPBEXresExc1" xfId="129"/>
    <cellStyle name="SAPBEXresExc1Emph" xfId="130"/>
    <cellStyle name="SAPBEXresExc2" xfId="131"/>
    <cellStyle name="SAPBEXresExc2Emph" xfId="132"/>
    <cellStyle name="SAPBEXresItem" xfId="133"/>
    <cellStyle name="SAPBEXresItemX" xfId="134"/>
    <cellStyle name="SAPBEXstdData" xfId="135"/>
    <cellStyle name="SAPBEXstdDataEmph" xfId="136"/>
    <cellStyle name="SAPBEXstdExc1" xfId="137"/>
    <cellStyle name="SAPBEXstdExc1Emph" xfId="138"/>
    <cellStyle name="SAPBEXstdExc2" xfId="139"/>
    <cellStyle name="SAPBEXstdExc2Emph" xfId="140"/>
    <cellStyle name="SAPBEXstdItem" xfId="141"/>
    <cellStyle name="SAPBEXstdItemHeader" xfId="142"/>
    <cellStyle name="SAPBEXstdItemLeft" xfId="143"/>
    <cellStyle name="SAPBEXstdItemLeftChart" xfId="144"/>
    <cellStyle name="SAPBEXstdItemX" xfId="145"/>
    <cellStyle name="SAPBEXsubData" xfId="146"/>
    <cellStyle name="SAPBEXsubDataEmph" xfId="147"/>
    <cellStyle name="SAPBEXsubExc1" xfId="148"/>
    <cellStyle name="SAPBEXsubExc1Emph" xfId="149"/>
    <cellStyle name="SAPBEXsubExc2" xfId="150"/>
    <cellStyle name="SAPBEXsubExc2Emph" xfId="151"/>
    <cellStyle name="SAPBEXsubItem" xfId="152"/>
    <cellStyle name="SAPBEXtitle" xfId="153"/>
    <cellStyle name="SAPBEXundefined" xfId="154"/>
    <cellStyle name="Testo avviso" xfId="155"/>
    <cellStyle name="Testo descrittivo" xfId="156"/>
    <cellStyle name="Title" xfId="157"/>
    <cellStyle name="Titolo" xfId="158"/>
    <cellStyle name="Titolo 1" xfId="159"/>
    <cellStyle name="Titolo 2" xfId="160"/>
    <cellStyle name="Titolo 3" xfId="161"/>
    <cellStyle name="Titolo 4" xfId="162"/>
    <cellStyle name="Total" xfId="163"/>
    <cellStyle name="Totale" xfId="164"/>
    <cellStyle name="Valore non valido" xfId="165"/>
    <cellStyle name="Valore valido" xfId="166"/>
    <cellStyle name="Currency" xfId="167"/>
    <cellStyle name="Currency [0]" xfId="168"/>
    <cellStyle name="Warning Text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6.57421875" style="9" customWidth="1"/>
    <col min="2" max="3" width="10.28125" style="9" bestFit="1" customWidth="1"/>
    <col min="4" max="6" width="9.140625" style="9" customWidth="1"/>
    <col min="7" max="7" width="50.140625" style="9" bestFit="1" customWidth="1"/>
    <col min="8" max="16384" width="9.140625" style="9" customWidth="1"/>
  </cols>
  <sheetData>
    <row r="3" spans="7:9" ht="25.5" customHeight="1">
      <c r="G3" s="131"/>
      <c r="H3" s="131"/>
      <c r="I3" s="131"/>
    </row>
    <row r="4" spans="1:9" ht="13.5">
      <c r="A4" s="132" t="s">
        <v>84</v>
      </c>
      <c r="B4" s="149"/>
      <c r="C4" s="149"/>
      <c r="G4" s="150"/>
      <c r="H4" s="151"/>
      <c r="I4" s="151"/>
    </row>
    <row r="5" spans="1:9" ht="13.5">
      <c r="A5" s="1" t="s">
        <v>97</v>
      </c>
      <c r="B5" s="176">
        <v>43190</v>
      </c>
      <c r="C5" s="176">
        <v>43555</v>
      </c>
      <c r="G5" s="135"/>
      <c r="H5" s="131"/>
      <c r="I5" s="131"/>
    </row>
    <row r="6" spans="1:9" ht="13.5">
      <c r="A6" s="134" t="s">
        <v>0</v>
      </c>
      <c r="B6" s="152">
        <v>1741.3</v>
      </c>
      <c r="C6" s="152">
        <v>1940.4</v>
      </c>
      <c r="G6" s="135"/>
      <c r="H6" s="131"/>
      <c r="I6" s="131"/>
    </row>
    <row r="7" spans="1:9" ht="12" customHeight="1">
      <c r="A7" s="134" t="s">
        <v>1</v>
      </c>
      <c r="B7" s="152">
        <v>0</v>
      </c>
      <c r="C7" s="152">
        <v>0</v>
      </c>
      <c r="G7" s="136"/>
      <c r="H7" s="131"/>
      <c r="I7" s="131"/>
    </row>
    <row r="8" spans="1:9" ht="13.5">
      <c r="A8" s="134" t="s">
        <v>2</v>
      </c>
      <c r="B8" s="152">
        <v>95.3</v>
      </c>
      <c r="C8" s="152">
        <v>121</v>
      </c>
      <c r="G8" s="135"/>
      <c r="H8" s="131"/>
      <c r="I8" s="131"/>
    </row>
    <row r="9" spans="1:9" ht="13.5">
      <c r="A9" s="137" t="s">
        <v>93</v>
      </c>
      <c r="B9" s="153">
        <v>0</v>
      </c>
      <c r="C9" s="153">
        <v>0</v>
      </c>
      <c r="G9" s="135"/>
      <c r="H9" s="131"/>
      <c r="I9" s="131"/>
    </row>
    <row r="10" spans="1:9" ht="13.5">
      <c r="A10" s="134" t="s">
        <v>3</v>
      </c>
      <c r="B10" s="154"/>
      <c r="C10" s="154"/>
      <c r="G10" s="135"/>
      <c r="H10" s="131"/>
      <c r="I10" s="131"/>
    </row>
    <row r="11" spans="1:9" ht="13.5">
      <c r="A11" s="138" t="s">
        <v>4</v>
      </c>
      <c r="B11" s="152">
        <v>-831.4</v>
      </c>
      <c r="C11" s="152">
        <v>-1024.6</v>
      </c>
      <c r="G11" s="135"/>
      <c r="H11" s="131"/>
      <c r="I11" s="131"/>
    </row>
    <row r="12" spans="1:9" ht="13.5">
      <c r="A12" s="134" t="s">
        <v>5</v>
      </c>
      <c r="B12" s="152">
        <v>-538.5</v>
      </c>
      <c r="C12" s="152">
        <v>-556.7</v>
      </c>
      <c r="G12" s="135"/>
      <c r="H12" s="131"/>
      <c r="I12" s="131"/>
    </row>
    <row r="13" spans="1:9" ht="13.5">
      <c r="A13" s="134" t="s">
        <v>6</v>
      </c>
      <c r="B13" s="152">
        <v>-140</v>
      </c>
      <c r="C13" s="152">
        <v>-142.9</v>
      </c>
      <c r="G13" s="139"/>
      <c r="H13" s="140"/>
      <c r="I13" s="140"/>
    </row>
    <row r="14" spans="1:9" ht="13.5">
      <c r="A14" s="134" t="s">
        <v>7</v>
      </c>
      <c r="B14" s="152">
        <v>-125.1</v>
      </c>
      <c r="C14" s="152">
        <v>-125.8</v>
      </c>
      <c r="G14" s="135"/>
      <c r="H14" s="131"/>
      <c r="I14" s="131"/>
    </row>
    <row r="15" spans="1:9" ht="13.5">
      <c r="A15" s="134" t="s">
        <v>8</v>
      </c>
      <c r="B15" s="152">
        <v>-12.7</v>
      </c>
      <c r="C15" s="152">
        <v>-13.1</v>
      </c>
      <c r="G15" s="135"/>
      <c r="H15" s="131"/>
      <c r="I15" s="131"/>
    </row>
    <row r="16" spans="1:9" ht="13.5">
      <c r="A16" s="134" t="s">
        <v>9</v>
      </c>
      <c r="B16" s="152">
        <v>8.7</v>
      </c>
      <c r="C16" s="152">
        <v>6.7</v>
      </c>
      <c r="G16" s="135"/>
      <c r="H16" s="131"/>
      <c r="I16" s="131"/>
    </row>
    <row r="17" spans="1:9" ht="13.5">
      <c r="A17" s="134"/>
      <c r="B17" s="154"/>
      <c r="C17" s="154"/>
      <c r="G17" s="139"/>
      <c r="H17" s="140"/>
      <c r="I17" s="140"/>
    </row>
    <row r="18" spans="1:9" ht="13.5">
      <c r="A18" s="141" t="s">
        <v>10</v>
      </c>
      <c r="B18" s="155">
        <f>SUM(B6:B16)</f>
        <v>197.59999999999994</v>
      </c>
      <c r="C18" s="155">
        <f>SUM(C6:C16)</f>
        <v>205.00000000000014</v>
      </c>
      <c r="G18" s="139"/>
      <c r="H18" s="140"/>
      <c r="I18" s="140"/>
    </row>
    <row r="19" spans="1:9" ht="13.5">
      <c r="A19" s="134"/>
      <c r="B19" s="156"/>
      <c r="C19" s="156"/>
      <c r="G19" s="135"/>
      <c r="H19" s="131"/>
      <c r="I19" s="131"/>
    </row>
    <row r="20" spans="1:9" ht="13.5">
      <c r="A20" s="134" t="s">
        <v>11</v>
      </c>
      <c r="B20" s="157">
        <v>6</v>
      </c>
      <c r="C20" s="157">
        <v>5.7</v>
      </c>
      <c r="G20" s="139"/>
      <c r="H20" s="140"/>
      <c r="I20" s="140"/>
    </row>
    <row r="21" spans="1:9" ht="13.5">
      <c r="A21" s="134" t="s">
        <v>12</v>
      </c>
      <c r="B21" s="157">
        <v>25</v>
      </c>
      <c r="C21" s="157">
        <v>30.5</v>
      </c>
      <c r="G21" s="135"/>
      <c r="H21" s="142"/>
      <c r="I21" s="142"/>
    </row>
    <row r="22" spans="1:9" ht="13.5">
      <c r="A22" s="134" t="s">
        <v>13</v>
      </c>
      <c r="B22" s="157">
        <v>-48.5</v>
      </c>
      <c r="C22" s="157">
        <v>-57.3</v>
      </c>
      <c r="G22" s="139"/>
      <c r="H22" s="140"/>
      <c r="I22" s="140"/>
    </row>
    <row r="23" spans="1:9" ht="13.5">
      <c r="A23" s="137" t="s">
        <v>93</v>
      </c>
      <c r="B23" s="153">
        <v>0</v>
      </c>
      <c r="C23" s="153">
        <v>0</v>
      </c>
      <c r="G23" s="135"/>
      <c r="H23" s="142"/>
      <c r="I23" s="142"/>
    </row>
    <row r="24" spans="1:9" ht="13.5">
      <c r="A24" s="137"/>
      <c r="B24" s="157"/>
      <c r="C24" s="157"/>
      <c r="G24" s="135"/>
      <c r="H24" s="131"/>
      <c r="I24" s="131"/>
    </row>
    <row r="25" spans="1:9" ht="13.5">
      <c r="A25" s="143" t="s">
        <v>96</v>
      </c>
      <c r="B25" s="157">
        <v>0</v>
      </c>
      <c r="C25" s="157">
        <v>0</v>
      </c>
      <c r="G25" s="135"/>
      <c r="H25" s="131"/>
      <c r="I25" s="131"/>
    </row>
    <row r="26" spans="1:9" ht="13.5">
      <c r="A26" s="134"/>
      <c r="B26" s="154"/>
      <c r="C26" s="154"/>
      <c r="G26" s="131"/>
      <c r="H26" s="131"/>
      <c r="I26" s="131"/>
    </row>
    <row r="27" spans="1:9" ht="13.5">
      <c r="A27" s="141" t="s">
        <v>14</v>
      </c>
      <c r="B27" s="155">
        <f>SUM(B18:B25)</f>
        <v>180.09999999999994</v>
      </c>
      <c r="C27" s="155">
        <f>SUM(C18:C25)</f>
        <v>183.90000000000015</v>
      </c>
      <c r="G27" s="131"/>
      <c r="H27" s="131"/>
      <c r="I27" s="131"/>
    </row>
    <row r="28" spans="1:9" ht="13.5">
      <c r="A28" s="144"/>
      <c r="B28" s="156"/>
      <c r="C28" s="156"/>
      <c r="G28" s="131"/>
      <c r="H28" s="131"/>
      <c r="I28" s="131"/>
    </row>
    <row r="29" spans="1:3" ht="13.5">
      <c r="A29" s="134" t="s">
        <v>15</v>
      </c>
      <c r="B29" s="157">
        <v>-54.2</v>
      </c>
      <c r="C29" s="157">
        <v>-54.2</v>
      </c>
    </row>
    <row r="30" spans="1:3" ht="13.5">
      <c r="A30" s="137" t="s">
        <v>93</v>
      </c>
      <c r="B30" s="158">
        <v>0</v>
      </c>
      <c r="C30" s="158">
        <v>0</v>
      </c>
    </row>
    <row r="31" spans="1:3" ht="13.5">
      <c r="A31" s="137"/>
      <c r="B31" s="152"/>
      <c r="C31" s="152"/>
    </row>
    <row r="32" spans="1:3" ht="13.5">
      <c r="A32" s="141" t="s">
        <v>16</v>
      </c>
      <c r="B32" s="155">
        <f>SUM(B27:B29)</f>
        <v>125.89999999999993</v>
      </c>
      <c r="C32" s="155">
        <f>SUM(C27:C29)</f>
        <v>129.70000000000016</v>
      </c>
    </row>
    <row r="33" spans="1:3" ht="13.5">
      <c r="A33" s="134" t="s">
        <v>17</v>
      </c>
      <c r="B33" s="152"/>
      <c r="C33" s="152"/>
    </row>
    <row r="34" spans="1:3" ht="13.5">
      <c r="A34" s="134" t="s">
        <v>18</v>
      </c>
      <c r="B34" s="157">
        <v>120.5</v>
      </c>
      <c r="C34" s="157">
        <v>124.2</v>
      </c>
    </row>
    <row r="35" spans="1:3" ht="13.5">
      <c r="A35" s="134" t="s">
        <v>19</v>
      </c>
      <c r="B35" s="157">
        <v>5.4</v>
      </c>
      <c r="C35" s="157">
        <v>-5.5</v>
      </c>
    </row>
    <row r="36" spans="1:3" ht="13.5">
      <c r="A36" s="145" t="s">
        <v>20</v>
      </c>
      <c r="B36" s="159"/>
      <c r="C36" s="159"/>
    </row>
    <row r="37" spans="1:3" ht="13.5">
      <c r="A37" s="144" t="s">
        <v>21</v>
      </c>
      <c r="B37" s="160">
        <v>0.082</v>
      </c>
      <c r="C37" s="160">
        <v>0.085</v>
      </c>
    </row>
    <row r="38" spans="1:3" ht="14.25" thickBot="1">
      <c r="A38" s="144" t="s">
        <v>22</v>
      </c>
      <c r="B38" s="161">
        <v>0.082</v>
      </c>
      <c r="C38" s="161">
        <v>0.085</v>
      </c>
    </row>
    <row r="39" spans="1:3" ht="13.5">
      <c r="A39" s="146"/>
      <c r="B39" s="147"/>
      <c r="C39" s="147"/>
    </row>
    <row r="40" ht="13.5">
      <c r="A40" s="148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27:C27 B32:C32" unlockedFormula="1"/>
    <ignoredError sqref="B18:C1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1.140625" style="9" customWidth="1"/>
    <col min="2" max="3" width="15.57421875" style="120" customWidth="1"/>
    <col min="4" max="6" width="9.140625" style="9" customWidth="1"/>
    <col min="7" max="7" width="10.00390625" style="9" bestFit="1" customWidth="1"/>
    <col min="8" max="16384" width="9.140625" style="9" customWidth="1"/>
  </cols>
  <sheetData>
    <row r="5" spans="1:3" ht="13.5">
      <c r="A5" s="132" t="s">
        <v>100</v>
      </c>
      <c r="B5" s="133">
        <v>43465</v>
      </c>
      <c r="C5" s="133">
        <v>43555</v>
      </c>
    </row>
    <row r="6" spans="1:3" ht="13.5">
      <c r="A6" s="2" t="s">
        <v>23</v>
      </c>
      <c r="B6" s="8"/>
      <c r="C6" s="8"/>
    </row>
    <row r="7" spans="1:3" ht="13.5">
      <c r="A7" s="123" t="s">
        <v>24</v>
      </c>
      <c r="B7" s="124"/>
      <c r="C7" s="124"/>
    </row>
    <row r="8" spans="1:3" ht="13.5">
      <c r="A8" s="125" t="s">
        <v>25</v>
      </c>
      <c r="B8" s="162">
        <v>2003.7</v>
      </c>
      <c r="C8" s="162">
        <v>1966.1</v>
      </c>
    </row>
    <row r="9" spans="1:3" ht="13.5">
      <c r="A9" s="183" t="s">
        <v>105</v>
      </c>
      <c r="B9" s="162"/>
      <c r="C9" s="162">
        <v>112.4</v>
      </c>
    </row>
    <row r="10" spans="1:3" ht="13.5">
      <c r="A10" s="125" t="s">
        <v>26</v>
      </c>
      <c r="B10" s="162">
        <v>3254.9</v>
      </c>
      <c r="C10" s="162">
        <v>3292.8</v>
      </c>
    </row>
    <row r="11" spans="1:3" ht="13.5">
      <c r="A11" s="125" t="s">
        <v>27</v>
      </c>
      <c r="B11" s="162">
        <v>381.3</v>
      </c>
      <c r="C11" s="162">
        <v>382.9</v>
      </c>
    </row>
    <row r="12" spans="1:3" ht="13.5">
      <c r="A12" s="125" t="s">
        <v>90</v>
      </c>
      <c r="B12" s="162">
        <v>149.1</v>
      </c>
      <c r="C12" s="162">
        <v>153</v>
      </c>
    </row>
    <row r="13" spans="1:3" ht="13.5">
      <c r="A13" s="125" t="s">
        <v>28</v>
      </c>
      <c r="B13" s="162">
        <v>118.4</v>
      </c>
      <c r="C13" s="162">
        <v>135.6</v>
      </c>
    </row>
    <row r="14" spans="1:3" ht="13.5">
      <c r="A14" s="125" t="s">
        <v>29</v>
      </c>
      <c r="B14" s="162">
        <v>159.2</v>
      </c>
      <c r="C14" s="162">
        <v>167</v>
      </c>
    </row>
    <row r="15" spans="1:3" ht="13.5">
      <c r="A15" s="125" t="s">
        <v>85</v>
      </c>
      <c r="B15" s="162">
        <v>45.3</v>
      </c>
      <c r="C15" s="162">
        <v>47.4</v>
      </c>
    </row>
    <row r="16" spans="1:3" ht="13.5">
      <c r="A16" s="5"/>
      <c r="B16" s="163">
        <f>SUM(B8:B15)</f>
        <v>6111.900000000001</v>
      </c>
      <c r="C16" s="163">
        <f>SUM(C8:C15)</f>
        <v>6257.2</v>
      </c>
    </row>
    <row r="17" spans="1:3" ht="13.5">
      <c r="A17" s="123" t="s">
        <v>31</v>
      </c>
      <c r="B17" s="164"/>
      <c r="C17" s="164"/>
    </row>
    <row r="18" spans="1:3" ht="13.5">
      <c r="A18" s="125" t="s">
        <v>32</v>
      </c>
      <c r="B18" s="165">
        <v>157.3</v>
      </c>
      <c r="C18" s="165">
        <v>104.8</v>
      </c>
    </row>
    <row r="19" spans="1:3" ht="13.5">
      <c r="A19" s="125" t="s">
        <v>33</v>
      </c>
      <c r="B19" s="165">
        <v>1842.2</v>
      </c>
      <c r="C19" s="165">
        <v>2207.6</v>
      </c>
    </row>
    <row r="20" spans="1:3" ht="13.5">
      <c r="A20" s="125" t="s">
        <v>28</v>
      </c>
      <c r="B20" s="165">
        <v>37.3</v>
      </c>
      <c r="C20" s="165">
        <v>49.2</v>
      </c>
    </row>
    <row r="21" spans="1:3" ht="13.5">
      <c r="A21" s="125" t="s">
        <v>30</v>
      </c>
      <c r="B21" s="165">
        <v>111.9</v>
      </c>
      <c r="C21" s="165">
        <v>67.8</v>
      </c>
    </row>
    <row r="22" spans="1:3" ht="13.5">
      <c r="A22" s="125" t="s">
        <v>94</v>
      </c>
      <c r="B22" s="165">
        <v>34.3</v>
      </c>
      <c r="C22" s="165">
        <v>29.5</v>
      </c>
    </row>
    <row r="23" spans="1:3" ht="13.5">
      <c r="A23" s="125" t="s">
        <v>34</v>
      </c>
      <c r="B23" s="165">
        <v>281.2</v>
      </c>
      <c r="C23" s="165">
        <v>305.1</v>
      </c>
    </row>
    <row r="24" spans="1:3" ht="13.5">
      <c r="A24" s="125" t="s">
        <v>35</v>
      </c>
      <c r="B24" s="165">
        <v>535.5</v>
      </c>
      <c r="C24" s="165">
        <v>663.3</v>
      </c>
    </row>
    <row r="25" spans="1:3" ht="13.5">
      <c r="A25" s="5"/>
      <c r="B25" s="163">
        <f>SUM(B18:B24)</f>
        <v>2999.7</v>
      </c>
      <c r="C25" s="163">
        <f>SUM(C18:C24)</f>
        <v>3427.3</v>
      </c>
    </row>
    <row r="26" spans="1:3" ht="13.5">
      <c r="A26" s="183" t="s">
        <v>103</v>
      </c>
      <c r="B26" s="165">
        <v>0</v>
      </c>
      <c r="C26" s="165">
        <v>0</v>
      </c>
    </row>
    <row r="27" spans="1:3" ht="14.25" thickBot="1">
      <c r="A27" s="3" t="s">
        <v>36</v>
      </c>
      <c r="B27" s="166">
        <f>+B16+B25+B26</f>
        <v>9111.6</v>
      </c>
      <c r="C27" s="166">
        <f>+C16+C25+C26</f>
        <v>9684.5</v>
      </c>
    </row>
    <row r="28" spans="2:3" ht="13.5">
      <c r="B28" s="167"/>
      <c r="C28" s="167"/>
    </row>
    <row r="29" spans="2:3" ht="13.5">
      <c r="B29" s="167"/>
      <c r="C29" s="167"/>
    </row>
    <row r="30" spans="1:3" ht="13.5">
      <c r="A30" s="181" t="s">
        <v>102</v>
      </c>
      <c r="B30" s="168"/>
      <c r="C30" s="168"/>
    </row>
    <row r="31" spans="1:3" ht="13.5">
      <c r="A31" s="126" t="s">
        <v>37</v>
      </c>
      <c r="B31" s="169"/>
      <c r="C31" s="169"/>
    </row>
    <row r="32" spans="1:3" ht="13.5">
      <c r="A32" s="127" t="s">
        <v>38</v>
      </c>
      <c r="B32" s="165">
        <v>1465.3</v>
      </c>
      <c r="C32" s="165">
        <v>1467.4</v>
      </c>
    </row>
    <row r="33" spans="1:3" ht="13.5">
      <c r="A33" s="127" t="s">
        <v>39</v>
      </c>
      <c r="B33" s="162">
        <v>913.5</v>
      </c>
      <c r="C33" s="162">
        <v>1153.5</v>
      </c>
    </row>
    <row r="34" spans="1:3" ht="13.5">
      <c r="A34" s="127" t="s">
        <v>40</v>
      </c>
      <c r="B34" s="170">
        <v>281.9</v>
      </c>
      <c r="C34" s="170">
        <v>124.2</v>
      </c>
    </row>
    <row r="35" spans="1:3" ht="13.5">
      <c r="A35" s="6" t="s">
        <v>41</v>
      </c>
      <c r="B35" s="163">
        <f>SUM(B32:B34)</f>
        <v>2660.7000000000003</v>
      </c>
      <c r="C35" s="163">
        <f>SUM(C32:C34)</f>
        <v>2745.1</v>
      </c>
    </row>
    <row r="36" spans="1:3" ht="13.5">
      <c r="A36" s="128" t="s">
        <v>42</v>
      </c>
      <c r="B36" s="171">
        <v>186</v>
      </c>
      <c r="C36" s="171">
        <v>202.1</v>
      </c>
    </row>
    <row r="37" spans="1:3" ht="13.5">
      <c r="A37" s="6" t="s">
        <v>43</v>
      </c>
      <c r="B37" s="163">
        <f>SUM(B35:B36)</f>
        <v>2846.7000000000003</v>
      </c>
      <c r="C37" s="163">
        <f>SUM(C35:C36)</f>
        <v>2947.2</v>
      </c>
    </row>
    <row r="38" spans="1:3" ht="13.5">
      <c r="A38" s="126"/>
      <c r="B38" s="172"/>
      <c r="C38" s="172"/>
    </row>
    <row r="39" spans="1:3" ht="13.5">
      <c r="A39" s="181" t="s">
        <v>101</v>
      </c>
      <c r="B39" s="168"/>
      <c r="C39" s="168"/>
    </row>
    <row r="40" spans="1:3" ht="13.5">
      <c r="A40" s="126"/>
      <c r="B40" s="182"/>
      <c r="C40" s="182"/>
    </row>
    <row r="41" spans="1:3" ht="13.5">
      <c r="A41" s="126" t="s">
        <v>44</v>
      </c>
      <c r="B41" s="164"/>
      <c r="C41" s="164"/>
    </row>
    <row r="42" spans="1:3" ht="13.5">
      <c r="A42" s="128" t="s">
        <v>109</v>
      </c>
      <c r="B42" s="173">
        <f>2672.4</f>
        <v>2672.4</v>
      </c>
      <c r="C42" s="173">
        <f>2802.7</f>
        <v>2802.7</v>
      </c>
    </row>
    <row r="43" spans="1:3" ht="13.5">
      <c r="A43" s="128" t="s">
        <v>106</v>
      </c>
      <c r="B43" s="173">
        <v>12.2</v>
      </c>
      <c r="C43" s="173">
        <v>92.8</v>
      </c>
    </row>
    <row r="44" spans="1:3" ht="13.5">
      <c r="A44" s="127" t="s">
        <v>45</v>
      </c>
      <c r="B44" s="173">
        <v>129.5</v>
      </c>
      <c r="C44" s="173">
        <v>127.9</v>
      </c>
    </row>
    <row r="45" spans="1:3" ht="13.5">
      <c r="A45" s="127" t="s">
        <v>46</v>
      </c>
      <c r="B45" s="173">
        <v>458.6</v>
      </c>
      <c r="C45" s="173">
        <v>463.9</v>
      </c>
    </row>
    <row r="46" spans="1:3" ht="13.5">
      <c r="A46" s="127" t="s">
        <v>47</v>
      </c>
      <c r="B46" s="173">
        <v>43.1</v>
      </c>
      <c r="C46" s="173">
        <v>32.1</v>
      </c>
    </row>
    <row r="47" spans="1:7" ht="13.5">
      <c r="A47" s="127" t="s">
        <v>85</v>
      </c>
      <c r="B47" s="174">
        <v>37.9</v>
      </c>
      <c r="C47" s="174">
        <v>47.9</v>
      </c>
      <c r="G47" s="121"/>
    </row>
    <row r="48" spans="1:3" ht="13.5">
      <c r="A48" s="7"/>
      <c r="B48" s="163">
        <f>SUM(B42:B47)</f>
        <v>3353.7</v>
      </c>
      <c r="C48" s="163">
        <f>SUM(C42:C47)</f>
        <v>3567.3</v>
      </c>
    </row>
    <row r="49" spans="1:3" ht="13.5">
      <c r="A49" s="126" t="s">
        <v>48</v>
      </c>
      <c r="B49" s="169"/>
      <c r="C49" s="169"/>
    </row>
    <row r="50" spans="1:7" ht="13.5">
      <c r="A50" s="128" t="s">
        <v>108</v>
      </c>
      <c r="B50" s="173">
        <f>609.9</f>
        <v>609.9</v>
      </c>
      <c r="C50" s="173">
        <f>568.7</f>
        <v>568.7</v>
      </c>
      <c r="G50" s="122"/>
    </row>
    <row r="51" spans="1:7" ht="13.5">
      <c r="A51" s="128" t="s">
        <v>107</v>
      </c>
      <c r="B51" s="173">
        <v>1.7</v>
      </c>
      <c r="C51" s="173">
        <v>17.4</v>
      </c>
      <c r="G51" s="122"/>
    </row>
    <row r="52" spans="1:7" ht="13.5">
      <c r="A52" s="127" t="s">
        <v>49</v>
      </c>
      <c r="B52" s="173">
        <v>1360.4</v>
      </c>
      <c r="C52" s="173">
        <v>1344.8</v>
      </c>
      <c r="G52" s="122"/>
    </row>
    <row r="53" spans="1:7" ht="13.5">
      <c r="A53" s="128" t="s">
        <v>95</v>
      </c>
      <c r="B53" s="173">
        <v>6</v>
      </c>
      <c r="C53" s="173">
        <v>52.3</v>
      </c>
      <c r="G53" s="122"/>
    </row>
    <row r="54" spans="1:7" ht="13.5">
      <c r="A54" s="127" t="s">
        <v>50</v>
      </c>
      <c r="B54" s="173">
        <v>866.9</v>
      </c>
      <c r="C54" s="173">
        <v>1108.2</v>
      </c>
      <c r="G54" s="122"/>
    </row>
    <row r="55" spans="1:7" ht="13.5">
      <c r="A55" s="127" t="s">
        <v>30</v>
      </c>
      <c r="B55" s="174">
        <v>66.3</v>
      </c>
      <c r="C55" s="174">
        <v>78.6</v>
      </c>
      <c r="G55" s="122"/>
    </row>
    <row r="56" spans="1:3" ht="13.5">
      <c r="A56" s="7"/>
      <c r="B56" s="163">
        <f>SUM(B50:B55)</f>
        <v>2911.2000000000003</v>
      </c>
      <c r="C56" s="163">
        <f>SUM(C50:C55)</f>
        <v>3170</v>
      </c>
    </row>
    <row r="57" spans="1:3" ht="13.5">
      <c r="A57" s="129" t="s">
        <v>51</v>
      </c>
      <c r="B57" s="172">
        <f>B48+B56</f>
        <v>6264.9</v>
      </c>
      <c r="C57" s="172">
        <f>C48+C56</f>
        <v>6737.3</v>
      </c>
    </row>
    <row r="58" spans="1:3" ht="13.5">
      <c r="A58" s="184" t="s">
        <v>104</v>
      </c>
      <c r="B58" s="185">
        <v>0</v>
      </c>
      <c r="C58" s="185">
        <v>0</v>
      </c>
    </row>
    <row r="59" spans="1:3" ht="13.5">
      <c r="A59" s="4" t="s">
        <v>52</v>
      </c>
      <c r="B59" s="175">
        <f>B37+B57+B58</f>
        <v>9111.6</v>
      </c>
      <c r="C59" s="175">
        <f>C37+C57+C58</f>
        <v>9684.5</v>
      </c>
    </row>
    <row r="60" ht="13.5">
      <c r="A60" s="130"/>
    </row>
    <row r="61" ht="13.5">
      <c r="A61" s="13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42" customWidth="1"/>
    <col min="2" max="7" width="10.7109375" style="9" customWidth="1"/>
    <col min="8" max="16384" width="9.140625" style="9" customWidth="1"/>
  </cols>
  <sheetData>
    <row r="2" spans="1:7" ht="13.5">
      <c r="A2" s="113" t="s">
        <v>98</v>
      </c>
      <c r="B2" s="177">
        <v>43190</v>
      </c>
      <c r="C2" s="114" t="s">
        <v>58</v>
      </c>
      <c r="D2" s="177">
        <v>43555</v>
      </c>
      <c r="E2" s="115" t="s">
        <v>58</v>
      </c>
      <c r="F2" s="116" t="s">
        <v>54</v>
      </c>
      <c r="G2" s="117" t="s">
        <v>55</v>
      </c>
    </row>
    <row r="3" spans="1:7" s="21" customFormat="1" ht="12.75">
      <c r="A3" s="10" t="s">
        <v>59</v>
      </c>
      <c r="B3" s="11">
        <v>780.0035656</v>
      </c>
      <c r="C3" s="12">
        <f>B3/$B$3</f>
        <v>1</v>
      </c>
      <c r="D3" s="11">
        <v>981.2865611999999</v>
      </c>
      <c r="E3" s="12">
        <f>D3/$D$3</f>
        <v>1</v>
      </c>
      <c r="F3" s="13">
        <f>D3-B3</f>
        <v>201.28299559999994</v>
      </c>
      <c r="G3" s="14">
        <f>D3/B3-1</f>
        <v>0.258053942926745</v>
      </c>
    </row>
    <row r="4" spans="1:7" ht="12.75">
      <c r="A4" s="15" t="s">
        <v>60</v>
      </c>
      <c r="B4" s="16">
        <v>-604.26841782</v>
      </c>
      <c r="C4" s="12">
        <f>B4/$B$3</f>
        <v>-0.7746995583990443</v>
      </c>
      <c r="D4" s="16">
        <v>-800.4994551799999</v>
      </c>
      <c r="E4" s="12">
        <f>D4/$D$3</f>
        <v>-0.815765227846473</v>
      </c>
      <c r="F4" s="17">
        <f>D4-B4</f>
        <v>-196.23103735999996</v>
      </c>
      <c r="G4" s="18">
        <f>D4/B4-1</f>
        <v>0.32474150819918157</v>
      </c>
    </row>
    <row r="5" spans="1:7" ht="12.75">
      <c r="A5" s="15" t="s">
        <v>6</v>
      </c>
      <c r="B5" s="16">
        <v>-30.234010419999997</v>
      </c>
      <c r="C5" s="12">
        <f>B5/$B$3</f>
        <v>-0.03876137463133668</v>
      </c>
      <c r="D5" s="16">
        <v>-31.740862879999995</v>
      </c>
      <c r="E5" s="12">
        <f>D5/$D$3</f>
        <v>-0.03234617097087786</v>
      </c>
      <c r="F5" s="17">
        <f>D5-B5</f>
        <v>-1.5068524599999975</v>
      </c>
      <c r="G5" s="18">
        <f>D5/B5-1</f>
        <v>0.049839648762018074</v>
      </c>
    </row>
    <row r="6" spans="1:7" ht="12.75">
      <c r="A6" s="15" t="s">
        <v>9</v>
      </c>
      <c r="B6" s="19">
        <v>2.67704568</v>
      </c>
      <c r="C6" s="12">
        <f>B6/$B$3</f>
        <v>0.0034320941570834275</v>
      </c>
      <c r="D6" s="19">
        <v>1.93983289</v>
      </c>
      <c r="E6" s="12">
        <f>D6/$D$3</f>
        <v>0.001976826104321462</v>
      </c>
      <c r="F6" s="20">
        <f>D6-B6</f>
        <v>-0.7372127900000001</v>
      </c>
      <c r="G6" s="18">
        <f>D6/B6-1</f>
        <v>-0.27538296993124156</v>
      </c>
    </row>
    <row r="7" spans="1:13" s="21" customFormat="1" ht="12.75">
      <c r="A7" s="22" t="s">
        <v>61</v>
      </c>
      <c r="B7" s="23">
        <f>SUM(B3:B6)</f>
        <v>148.17818304000002</v>
      </c>
      <c r="C7" s="24">
        <f>B7/$B$3</f>
        <v>0.18997116112670245</v>
      </c>
      <c r="D7" s="23">
        <f>SUM(D3:D6)</f>
        <v>150.98607603</v>
      </c>
      <c r="E7" s="24">
        <f>D7/$D$3</f>
        <v>0.15386542728697059</v>
      </c>
      <c r="F7" s="25">
        <f>D7-B7</f>
        <v>2.8078929899999707</v>
      </c>
      <c r="G7" s="26">
        <f>D7/B7-1</f>
        <v>0.018949435958746985</v>
      </c>
      <c r="M7" s="101"/>
    </row>
    <row r="10" spans="1:5" ht="13.5">
      <c r="A10" s="113" t="s">
        <v>53</v>
      </c>
      <c r="B10" s="177">
        <f>B2</f>
        <v>43190</v>
      </c>
      <c r="C10" s="177">
        <f>D2</f>
        <v>43555</v>
      </c>
      <c r="D10" s="116" t="s">
        <v>54</v>
      </c>
      <c r="E10" s="118" t="s">
        <v>55</v>
      </c>
    </row>
    <row r="11" spans="1:5" ht="12.75">
      <c r="A11" s="10" t="s">
        <v>56</v>
      </c>
      <c r="B11" s="102">
        <v>1399.0213899999999</v>
      </c>
      <c r="C11" s="102">
        <v>1477.7469</v>
      </c>
      <c r="D11" s="13">
        <f>C11-B11</f>
        <v>78.72551000000021</v>
      </c>
      <c r="E11" s="103">
        <f>C11/B11-1</f>
        <v>0.056271841562050895</v>
      </c>
    </row>
    <row r="12" spans="1:5" ht="12.75">
      <c r="A12" s="15" t="s">
        <v>57</v>
      </c>
      <c r="B12" s="69">
        <v>1470.6429864156432</v>
      </c>
      <c r="C12" s="69">
        <v>1327.489329105933</v>
      </c>
      <c r="D12" s="31">
        <f>C12-B12</f>
        <v>-143.1536573097103</v>
      </c>
      <c r="E12" s="32">
        <f>C12/B12-1</f>
        <v>-0.0973408628960416</v>
      </c>
    </row>
    <row r="13" spans="1:5" ht="12.75">
      <c r="A13" s="15" t="s">
        <v>92</v>
      </c>
      <c r="B13" s="69">
        <v>2058.297579772174</v>
      </c>
      <c r="C13" s="69">
        <v>2537.127523578699</v>
      </c>
      <c r="D13" s="31">
        <f>C13-B13</f>
        <v>478.8299438065251</v>
      </c>
      <c r="E13" s="29">
        <f>C13/B13-1</f>
        <v>0.23263397310097655</v>
      </c>
    </row>
    <row r="14" spans="1:5" ht="12.75">
      <c r="A14" s="104" t="s">
        <v>89</v>
      </c>
      <c r="B14" s="105">
        <v>1025.8</v>
      </c>
      <c r="C14" s="105">
        <v>1467</v>
      </c>
      <c r="D14" s="106">
        <f>C14-B14</f>
        <v>441.20000000000005</v>
      </c>
      <c r="E14" s="107">
        <f>C14/B14-1</f>
        <v>0.43010333398323275</v>
      </c>
    </row>
    <row r="15" spans="1:5" ht="12.75">
      <c r="A15" s="33" t="s">
        <v>91</v>
      </c>
      <c r="B15" s="108">
        <v>264.12937119947605</v>
      </c>
      <c r="C15" s="108">
        <v>237.10458615426595</v>
      </c>
      <c r="D15" s="109">
        <f>C15-B15</f>
        <v>-27.02478504521011</v>
      </c>
      <c r="E15" s="36">
        <f>C15/B15-1</f>
        <v>-0.10231647060864135</v>
      </c>
    </row>
    <row r="16" spans="1:5" ht="12.75">
      <c r="A16" s="110"/>
      <c r="B16" s="27"/>
      <c r="C16" s="27"/>
      <c r="D16" s="28"/>
      <c r="E16" s="111"/>
    </row>
    <row r="18" spans="1:5" ht="13.5">
      <c r="A18" s="119" t="s">
        <v>62</v>
      </c>
      <c r="B18" s="177">
        <f>B10</f>
        <v>43190</v>
      </c>
      <c r="C18" s="177">
        <f>C10</f>
        <v>43555</v>
      </c>
      <c r="D18" s="116" t="s">
        <v>54</v>
      </c>
      <c r="E18" s="118" t="s">
        <v>55</v>
      </c>
    </row>
    <row r="19" spans="1:5" ht="12.75">
      <c r="A19" s="10" t="s">
        <v>63</v>
      </c>
      <c r="B19" s="87">
        <f>B7</f>
        <v>148.17818304000002</v>
      </c>
      <c r="C19" s="87">
        <f>D7</f>
        <v>150.98607603</v>
      </c>
      <c r="D19" s="13">
        <f>C19-B19</f>
        <v>2.8078929899999707</v>
      </c>
      <c r="E19" s="78">
        <f>C19/B19-1</f>
        <v>0.018949435958746985</v>
      </c>
    </row>
    <row r="20" spans="1:5" ht="12.75">
      <c r="A20" s="15" t="s">
        <v>64</v>
      </c>
      <c r="B20" s="30">
        <v>322.65511097199817</v>
      </c>
      <c r="C20" s="30">
        <v>330.7878178899999</v>
      </c>
      <c r="D20" s="31">
        <f>C20-B20</f>
        <v>8.132706918001759</v>
      </c>
      <c r="E20" s="29">
        <f>C20/B20-1</f>
        <v>0.02520557289020453</v>
      </c>
    </row>
    <row r="21" spans="1:5" ht="12.75">
      <c r="A21" s="33" t="s">
        <v>65</v>
      </c>
      <c r="B21" s="39">
        <f>B19/B20</f>
        <v>0.45924635315279344</v>
      </c>
      <c r="C21" s="39">
        <f>C19/C20</f>
        <v>0.45644388294918664</v>
      </c>
      <c r="D21" s="112"/>
      <c r="E21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7 B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42" customWidth="1"/>
    <col min="2" max="7" width="10.7109375" style="9" customWidth="1"/>
    <col min="8" max="16384" width="9.140625" style="9" customWidth="1"/>
  </cols>
  <sheetData>
    <row r="2" spans="1:7" ht="13.5">
      <c r="A2" s="94" t="s">
        <v>98</v>
      </c>
      <c r="B2" s="178">
        <v>43190</v>
      </c>
      <c r="C2" s="95" t="s">
        <v>58</v>
      </c>
      <c r="D2" s="178">
        <v>43555</v>
      </c>
      <c r="E2" s="96" t="s">
        <v>58</v>
      </c>
      <c r="F2" s="97" t="s">
        <v>54</v>
      </c>
      <c r="G2" s="98" t="s">
        <v>55</v>
      </c>
    </row>
    <row r="3" spans="1:7" s="21" customFormat="1" ht="12.75">
      <c r="A3" s="10" t="s">
        <v>59</v>
      </c>
      <c r="B3" s="102">
        <v>648.0447245199999</v>
      </c>
      <c r="C3" s="12">
        <f>B3/$B$3</f>
        <v>1</v>
      </c>
      <c r="D3" s="11">
        <v>653.8685674100001</v>
      </c>
      <c r="E3" s="12">
        <f>D3/$D$3</f>
        <v>1</v>
      </c>
      <c r="F3" s="13">
        <f>D3-B3</f>
        <v>5.823842890000151</v>
      </c>
      <c r="G3" s="14">
        <f>D3/B3-1</f>
        <v>0.008986791605029687</v>
      </c>
    </row>
    <row r="4" spans="1:7" ht="12.75">
      <c r="A4" s="15" t="s">
        <v>60</v>
      </c>
      <c r="B4" s="16">
        <v>-594.31054764</v>
      </c>
      <c r="C4" s="12">
        <f>B4/$B$3</f>
        <v>-0.9170826104327903</v>
      </c>
      <c r="D4" s="16">
        <v>-599.5683023900001</v>
      </c>
      <c r="E4" s="12">
        <f>D4/$D$3</f>
        <v>-0.916955382585394</v>
      </c>
      <c r="F4" s="17">
        <f>D4-B4</f>
        <v>-5.257754750000117</v>
      </c>
      <c r="G4" s="18">
        <f>D4/B4-1</f>
        <v>0.008846813792685593</v>
      </c>
    </row>
    <row r="5" spans="1:7" ht="12.75">
      <c r="A5" s="15" t="s">
        <v>6</v>
      </c>
      <c r="B5" s="16">
        <v>-10.85462149</v>
      </c>
      <c r="C5" s="12">
        <f>B5/$B$3</f>
        <v>-0.016749803029474403</v>
      </c>
      <c r="D5" s="16">
        <v>-11.003531550000002</v>
      </c>
      <c r="E5" s="12">
        <f>D5/$D$3</f>
        <v>-0.016828353737182132</v>
      </c>
      <c r="F5" s="17">
        <f>D5-B5</f>
        <v>-0.14891006000000218</v>
      </c>
      <c r="G5" s="18">
        <f>D5/B5-1</f>
        <v>0.013718586146664657</v>
      </c>
    </row>
    <row r="6" spans="1:7" ht="12.75">
      <c r="A6" s="15" t="s">
        <v>9</v>
      </c>
      <c r="B6" s="19">
        <v>2.39180052</v>
      </c>
      <c r="C6" s="12">
        <f>B6/$B$3</f>
        <v>0.003690795448989392</v>
      </c>
      <c r="D6" s="19">
        <v>1.90423957</v>
      </c>
      <c r="E6" s="12">
        <f>D6/$D$3</f>
        <v>0.002912266569935867</v>
      </c>
      <c r="F6" s="20">
        <f>D6-B6</f>
        <v>-0.48756094999999977</v>
      </c>
      <c r="G6" s="18">
        <f>D6/B6-1</f>
        <v>-0.20384682832998124</v>
      </c>
    </row>
    <row r="7" spans="1:7" s="21" customFormat="1" ht="12.75">
      <c r="A7" s="22" t="s">
        <v>61</v>
      </c>
      <c r="B7" s="86">
        <f>SUM(B3:B6)</f>
        <v>45.27135590999995</v>
      </c>
      <c r="C7" s="24">
        <f>B7/$B$3</f>
        <v>0.06985838198672473</v>
      </c>
      <c r="D7" s="86">
        <f>SUM(D3:D6)</f>
        <v>45.20097303999998</v>
      </c>
      <c r="E7" s="24">
        <f>D7/$D$3</f>
        <v>0.06912853024735975</v>
      </c>
      <c r="F7" s="25">
        <f>D7-B7</f>
        <v>-0.07038286999996757</v>
      </c>
      <c r="G7" s="26">
        <f>D7/B7-1</f>
        <v>-0.0015546888001297665</v>
      </c>
    </row>
    <row r="10" spans="1:5" ht="13.5">
      <c r="A10" s="94" t="s">
        <v>53</v>
      </c>
      <c r="B10" s="178">
        <f>B2</f>
        <v>43190</v>
      </c>
      <c r="C10" s="178">
        <f>D2</f>
        <v>43555</v>
      </c>
      <c r="D10" s="97" t="s">
        <v>54</v>
      </c>
      <c r="E10" s="99" t="s">
        <v>55</v>
      </c>
    </row>
    <row r="11" spans="1:5" ht="12.75">
      <c r="A11" s="10" t="s">
        <v>56</v>
      </c>
      <c r="B11" s="87">
        <v>1007.523</v>
      </c>
      <c r="C11" s="87">
        <v>1110.8570000000002</v>
      </c>
      <c r="D11" s="13">
        <f>C11-B11</f>
        <v>103.33400000000017</v>
      </c>
      <c r="E11" s="78">
        <f>C11/B11-1</f>
        <v>0.10256242289257922</v>
      </c>
    </row>
    <row r="12" spans="1:5" ht="12.75">
      <c r="A12" s="15" t="s">
        <v>86</v>
      </c>
      <c r="B12" s="51">
        <v>3067.2074888779507</v>
      </c>
      <c r="C12" s="51">
        <v>3254.2458467323777</v>
      </c>
      <c r="D12" s="31">
        <f>C12-B12</f>
        <v>187.03835785442698</v>
      </c>
      <c r="E12" s="60">
        <f>C12/B12-1</f>
        <v>0.060980014730874776</v>
      </c>
    </row>
    <row r="13" spans="1:5" ht="12.75">
      <c r="A13" s="33" t="s">
        <v>87</v>
      </c>
      <c r="B13" s="88">
        <v>1387.3379509512533</v>
      </c>
      <c r="C13" s="88">
        <v>791.3041771163004</v>
      </c>
      <c r="D13" s="74">
        <f>C13-B13</f>
        <v>-596.033773834953</v>
      </c>
      <c r="E13" s="89">
        <f>C13/B13-1</f>
        <v>-0.42962406775239703</v>
      </c>
    </row>
    <row r="16" spans="1:5" ht="13.5">
      <c r="A16" s="100" t="s">
        <v>62</v>
      </c>
      <c r="B16" s="178">
        <f>B10</f>
        <v>43190</v>
      </c>
      <c r="C16" s="178">
        <f>C10</f>
        <v>43555</v>
      </c>
      <c r="D16" s="97" t="s">
        <v>54</v>
      </c>
      <c r="E16" s="99" t="s">
        <v>55</v>
      </c>
    </row>
    <row r="17" spans="1:5" s="21" customFormat="1" ht="12.75">
      <c r="A17" s="10" t="s">
        <v>63</v>
      </c>
      <c r="B17" s="37">
        <f>B7</f>
        <v>45.27135590999995</v>
      </c>
      <c r="C17" s="90">
        <f>+D7</f>
        <v>45.20097303999998</v>
      </c>
      <c r="D17" s="13">
        <f>C17-B17</f>
        <v>-0.07038286999996757</v>
      </c>
      <c r="E17" s="58">
        <f>C17/B17-1</f>
        <v>-0.0015546888001297665</v>
      </c>
    </row>
    <row r="18" spans="1:5" ht="12.75">
      <c r="A18" s="15" t="s">
        <v>64</v>
      </c>
      <c r="B18" s="38">
        <f>+GAS!B20</f>
        <v>322.65511097199817</v>
      </c>
      <c r="C18" s="38">
        <f>+GAS!C20</f>
        <v>330.7878178899999</v>
      </c>
      <c r="D18" s="20">
        <f>C18-B18</f>
        <v>8.132706918001759</v>
      </c>
      <c r="E18" s="70">
        <f>C18/B18-1</f>
        <v>0.02520557289020453</v>
      </c>
    </row>
    <row r="19" spans="1:5" ht="12.75">
      <c r="A19" s="91" t="s">
        <v>65</v>
      </c>
      <c r="B19" s="92">
        <f>B17/B18</f>
        <v>0.14030881387131924</v>
      </c>
      <c r="C19" s="92">
        <f>C17/C18</f>
        <v>0.13664642588207737</v>
      </c>
      <c r="D19" s="93"/>
      <c r="E19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7" formula="1" formulaRange="1"/>
    <ignoredError sqref="B7 D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42" customWidth="1"/>
    <col min="2" max="7" width="10.7109375" style="9" customWidth="1"/>
    <col min="8" max="16384" width="9.140625" style="9" customWidth="1"/>
  </cols>
  <sheetData>
    <row r="2" spans="1:7" ht="13.5">
      <c r="A2" s="79" t="s">
        <v>98</v>
      </c>
      <c r="B2" s="133">
        <v>43190</v>
      </c>
      <c r="C2" s="80" t="s">
        <v>58</v>
      </c>
      <c r="D2" s="133">
        <v>43555</v>
      </c>
      <c r="E2" s="81" t="s">
        <v>58</v>
      </c>
      <c r="F2" s="82" t="s">
        <v>54</v>
      </c>
      <c r="G2" s="83" t="s">
        <v>55</v>
      </c>
    </row>
    <row r="3" spans="1:7" s="21" customFormat="1" ht="12.75">
      <c r="A3" s="10" t="s">
        <v>59</v>
      </c>
      <c r="B3" s="11">
        <v>193.16878696</v>
      </c>
      <c r="C3" s="12">
        <f>B3/$B$3</f>
        <v>1</v>
      </c>
      <c r="D3" s="11">
        <v>203.93776509999998</v>
      </c>
      <c r="E3" s="12">
        <f>D3/$D$3</f>
        <v>1</v>
      </c>
      <c r="F3" s="13">
        <f>D3-B3</f>
        <v>10.768978139999973</v>
      </c>
      <c r="G3" s="14">
        <f>D3/B3-1</f>
        <v>0.05574905920090467</v>
      </c>
    </row>
    <row r="4" spans="1:7" ht="12.75">
      <c r="A4" s="15" t="s">
        <v>60</v>
      </c>
      <c r="B4" s="16">
        <v>-96.25256292</v>
      </c>
      <c r="C4" s="12">
        <f>B4/$B$3</f>
        <v>-0.4982821729885962</v>
      </c>
      <c r="D4" s="16">
        <v>-102.65679831999996</v>
      </c>
      <c r="E4" s="12">
        <f>D4/$D$3</f>
        <v>-0.5033731651892069</v>
      </c>
      <c r="F4" s="17">
        <f>D4-B4</f>
        <v>-6.404235399999962</v>
      </c>
      <c r="G4" s="18">
        <f>D4/B4-1</f>
        <v>0.06653573895297549</v>
      </c>
    </row>
    <row r="5" spans="1:7" ht="12.75">
      <c r="A5" s="15" t="s">
        <v>6</v>
      </c>
      <c r="B5" s="16">
        <v>-42.52233881000001</v>
      </c>
      <c r="C5" s="12">
        <f>B5/$B$3</f>
        <v>-0.22013048525694384</v>
      </c>
      <c r="D5" s="16">
        <v>-43.505056999999994</v>
      </c>
      <c r="E5" s="12">
        <f>D5/$D$3</f>
        <v>-0.21332516308917812</v>
      </c>
      <c r="F5" s="17">
        <f>D5-B5</f>
        <v>-0.9827181899999857</v>
      </c>
      <c r="G5" s="18">
        <f>D5/B5-1</f>
        <v>0.02311063355171994</v>
      </c>
    </row>
    <row r="6" spans="1:7" ht="12.75">
      <c r="A6" s="15" t="s">
        <v>9</v>
      </c>
      <c r="B6" s="19">
        <v>1.16478866</v>
      </c>
      <c r="C6" s="12">
        <f>B6/$B$3</f>
        <v>0.00602990099141222</v>
      </c>
      <c r="D6" s="19">
        <v>1.13466815</v>
      </c>
      <c r="E6" s="12">
        <f>D6/$D$3</f>
        <v>0.005563796138707416</v>
      </c>
      <c r="F6" s="20">
        <f>D6-B6</f>
        <v>-0.030120509999999934</v>
      </c>
      <c r="G6" s="18">
        <f>D6/B6-1</f>
        <v>-0.02585920608121295</v>
      </c>
    </row>
    <row r="7" spans="1:7" s="21" customFormat="1" ht="12.75">
      <c r="A7" s="22" t="s">
        <v>61</v>
      </c>
      <c r="B7" s="23">
        <f>SUM(B3:B6)</f>
        <v>55.558673889999994</v>
      </c>
      <c r="C7" s="24">
        <f>B7/$B$3</f>
        <v>0.2876172427458722</v>
      </c>
      <c r="D7" s="23">
        <f>SUM(D3:D6)</f>
        <v>58.910577930000024</v>
      </c>
      <c r="E7" s="24">
        <f>D7/$D$3</f>
        <v>0.2888654678603224</v>
      </c>
      <c r="F7" s="25">
        <f>D7-B7</f>
        <v>3.3519040400000293</v>
      </c>
      <c r="G7" s="68">
        <f>D7/B7-1</f>
        <v>0.060330886346143364</v>
      </c>
    </row>
    <row r="10" spans="1:5" ht="13.5">
      <c r="A10" s="79" t="s">
        <v>53</v>
      </c>
      <c r="B10" s="133">
        <f>B2</f>
        <v>43190</v>
      </c>
      <c r="C10" s="133">
        <f>D2</f>
        <v>43555</v>
      </c>
      <c r="D10" s="82" t="s">
        <v>54</v>
      </c>
      <c r="E10" s="84" t="s">
        <v>55</v>
      </c>
    </row>
    <row r="11" spans="1:5" ht="12.75">
      <c r="A11" s="15" t="s">
        <v>66</v>
      </c>
      <c r="B11" s="69">
        <v>1459.2160000000001</v>
      </c>
      <c r="C11" s="69">
        <v>1463.893</v>
      </c>
      <c r="D11" s="31">
        <f>C11-B11</f>
        <v>4.676999999999907</v>
      </c>
      <c r="E11" s="70">
        <f>C11/B11-1</f>
        <v>0.003205145776910223</v>
      </c>
    </row>
    <row r="12" spans="1:5" ht="12.75">
      <c r="A12" s="15" t="s">
        <v>88</v>
      </c>
      <c r="B12" s="27"/>
      <c r="C12" s="27"/>
      <c r="D12" s="31"/>
      <c r="E12" s="70"/>
    </row>
    <row r="13" spans="1:5" ht="12.75">
      <c r="A13" s="71" t="s">
        <v>67</v>
      </c>
      <c r="B13" s="30">
        <v>68.9035266232783</v>
      </c>
      <c r="C13" s="30">
        <v>66.30789190602425</v>
      </c>
      <c r="D13" s="31">
        <f>C13-B13</f>
        <v>-2.5956347172540433</v>
      </c>
      <c r="E13" s="70">
        <f>C13/B13-1</f>
        <v>-0.0376705641127103</v>
      </c>
    </row>
    <row r="14" spans="1:5" ht="12.75">
      <c r="A14" s="71" t="s">
        <v>68</v>
      </c>
      <c r="B14" s="30">
        <v>57.217086265106666</v>
      </c>
      <c r="C14" s="30">
        <v>55.80293372287444</v>
      </c>
      <c r="D14" s="31">
        <f>C14-B14</f>
        <v>-1.4141525422322232</v>
      </c>
      <c r="E14" s="70">
        <f>C14/B14-1</f>
        <v>-0.024715563733531676</v>
      </c>
    </row>
    <row r="15" spans="1:5" ht="12.75">
      <c r="A15" s="72" t="s">
        <v>69</v>
      </c>
      <c r="B15" s="73">
        <v>56.725456371705945</v>
      </c>
      <c r="C15" s="73">
        <v>54.85632539251742</v>
      </c>
      <c r="D15" s="74">
        <f>C15-B15</f>
        <v>-1.869130979188526</v>
      </c>
      <c r="E15" s="75">
        <f>C15/B15-1</f>
        <v>-0.032950479356933404</v>
      </c>
    </row>
    <row r="18" spans="1:10" ht="13.5">
      <c r="A18" s="85" t="s">
        <v>62</v>
      </c>
      <c r="B18" s="133">
        <f>B10</f>
        <v>43190</v>
      </c>
      <c r="C18" s="133">
        <f>C10</f>
        <v>43555</v>
      </c>
      <c r="D18" s="82" t="s">
        <v>54</v>
      </c>
      <c r="E18" s="84" t="s">
        <v>55</v>
      </c>
      <c r="J18" s="76"/>
    </row>
    <row r="19" spans="1:5" s="21" customFormat="1" ht="12.75">
      <c r="A19" s="10" t="s">
        <v>63</v>
      </c>
      <c r="B19" s="37">
        <f>B7</f>
        <v>55.558673889999994</v>
      </c>
      <c r="C19" s="37">
        <f>D7</f>
        <v>58.910577930000024</v>
      </c>
      <c r="D19" s="77">
        <f>C19-B19</f>
        <v>3.3519040400000293</v>
      </c>
      <c r="E19" s="78">
        <f>C19/B19-1</f>
        <v>0.060330886346143364</v>
      </c>
    </row>
    <row r="20" spans="1:5" ht="12.75">
      <c r="A20" s="15" t="s">
        <v>64</v>
      </c>
      <c r="B20" s="38">
        <f>+'E.E.'!B18</f>
        <v>322.65511097199817</v>
      </c>
      <c r="C20" s="38">
        <f>+'E.E.'!C18</f>
        <v>330.7878178899999</v>
      </c>
      <c r="D20" s="28">
        <f>C20-B20</f>
        <v>8.132706918001759</v>
      </c>
      <c r="E20" s="29">
        <f>C20/B20-1</f>
        <v>0.02520557289020453</v>
      </c>
    </row>
    <row r="21" spans="1:5" ht="12.75">
      <c r="A21" s="33" t="s">
        <v>65</v>
      </c>
      <c r="B21" s="39">
        <f>B19/B20</f>
        <v>0.17219213953446932</v>
      </c>
      <c r="C21" s="39">
        <f>C19/C20</f>
        <v>0.17809173961052618</v>
      </c>
      <c r="D21" s="40"/>
      <c r="E21" s="41"/>
    </row>
  </sheetData>
  <sheetProtection/>
  <printOptions/>
  <pageMargins left="0.75" right="0.75" top="1" bottom="1" header="0.5" footer="0.5"/>
  <pageSetup orientation="portrait" paperSize="9"/>
  <ignoredErrors>
    <ignoredError sqref="E4:E5" evalError="1"/>
    <ignoredError sqref="C7" formula="1" formulaRange="1"/>
    <ignoredError sqref="B7 D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42" customWidth="1"/>
    <col min="2" max="7" width="12.7109375" style="9" customWidth="1"/>
    <col min="8" max="16384" width="9.140625" style="9" customWidth="1"/>
  </cols>
  <sheetData>
    <row r="2" spans="1:7" ht="13.5">
      <c r="A2" s="61" t="s">
        <v>98</v>
      </c>
      <c r="B2" s="179">
        <v>43190</v>
      </c>
      <c r="C2" s="62" t="s">
        <v>58</v>
      </c>
      <c r="D2" s="179">
        <v>43555</v>
      </c>
      <c r="E2" s="63" t="s">
        <v>58</v>
      </c>
      <c r="F2" s="64" t="s">
        <v>54</v>
      </c>
      <c r="G2" s="65" t="s">
        <v>55</v>
      </c>
    </row>
    <row r="3" spans="1:7" s="21" customFormat="1" ht="12.75">
      <c r="A3" s="10" t="s">
        <v>59</v>
      </c>
      <c r="B3" s="11">
        <v>271.13507892</v>
      </c>
      <c r="C3" s="12">
        <f>B3/$B$3</f>
        <v>1</v>
      </c>
      <c r="D3" s="11">
        <v>284.71208813</v>
      </c>
      <c r="E3" s="12">
        <f>D3/$D$3</f>
        <v>1</v>
      </c>
      <c r="F3" s="13">
        <f>D3-B3</f>
        <v>13.577009209999972</v>
      </c>
      <c r="G3" s="14">
        <f>D3/B3-1</f>
        <v>0.05007470543494641</v>
      </c>
    </row>
    <row r="4" spans="1:7" ht="12.75">
      <c r="A4" s="15" t="s">
        <v>60</v>
      </c>
      <c r="B4" s="16">
        <v>-155.11656833</v>
      </c>
      <c r="C4" s="12">
        <f>B4/$B$3</f>
        <v>-0.5721006995770107</v>
      </c>
      <c r="D4" s="16">
        <v>-167.07199050000003</v>
      </c>
      <c r="E4" s="12">
        <f>D4/$D$3</f>
        <v>-0.5868103163351276</v>
      </c>
      <c r="F4" s="17">
        <f>D4-B4</f>
        <v>-11.95542217000002</v>
      </c>
      <c r="G4" s="18">
        <f>D4/B4-1</f>
        <v>0.07707379230157851</v>
      </c>
    </row>
    <row r="5" spans="1:7" ht="12.75">
      <c r="A5" s="15" t="s">
        <v>6</v>
      </c>
      <c r="B5" s="16">
        <v>-51.375151200000005</v>
      </c>
      <c r="C5" s="12">
        <f>B5/$B$3</f>
        <v>-0.18948175722831698</v>
      </c>
      <c r="D5" s="16">
        <v>-51.55153798</v>
      </c>
      <c r="E5" s="12">
        <f>D5/$D$3</f>
        <v>-0.1810655048705255</v>
      </c>
      <c r="F5" s="17">
        <f>D5-B5</f>
        <v>-0.1763867799999943</v>
      </c>
      <c r="G5" s="18">
        <f>D5/B5-1</f>
        <v>0.0034333092142802</v>
      </c>
    </row>
    <row r="6" spans="1:7" ht="12.75">
      <c r="A6" s="15" t="s">
        <v>9</v>
      </c>
      <c r="B6" s="19">
        <v>1.8330227400000003</v>
      </c>
      <c r="C6" s="12">
        <f>B6/$B$3</f>
        <v>0.0067605517784766036</v>
      </c>
      <c r="D6" s="19">
        <v>1.18039723</v>
      </c>
      <c r="E6" s="12">
        <f>D6/$D$3</f>
        <v>0.0041459329589863736</v>
      </c>
      <c r="F6" s="20">
        <f>D6-B6</f>
        <v>-0.6526255100000002</v>
      </c>
      <c r="G6" s="18">
        <f>D6/B6-1</f>
        <v>-0.35603786890281575</v>
      </c>
    </row>
    <row r="7" spans="1:7" s="21" customFormat="1" ht="12.75">
      <c r="A7" s="22" t="s">
        <v>61</v>
      </c>
      <c r="B7" s="50">
        <f>SUM(B3:B6)</f>
        <v>66.47638213</v>
      </c>
      <c r="C7" s="24">
        <f>B7/$B$3</f>
        <v>0.24517809497314896</v>
      </c>
      <c r="D7" s="50">
        <f>SUM(D3:D6)</f>
        <v>67.26895687999995</v>
      </c>
      <c r="E7" s="24">
        <f>D7/$D$3</f>
        <v>0.2362701117533332</v>
      </c>
      <c r="F7" s="25">
        <f>D7-B7</f>
        <v>0.7925747499999432</v>
      </c>
      <c r="G7" s="26">
        <v>0.011</v>
      </c>
    </row>
    <row r="9" spans="1:7" ht="13.5">
      <c r="A9" s="61" t="s">
        <v>99</v>
      </c>
      <c r="B9" s="179">
        <f>B2</f>
        <v>43190</v>
      </c>
      <c r="C9" s="62" t="s">
        <v>58</v>
      </c>
      <c r="D9" s="179">
        <f>D2</f>
        <v>43555</v>
      </c>
      <c r="E9" s="63" t="s">
        <v>58</v>
      </c>
      <c r="F9" s="64" t="s">
        <v>54</v>
      </c>
      <c r="G9" s="65" t="s">
        <v>55</v>
      </c>
    </row>
    <row r="10" spans="1:7" ht="12.75">
      <c r="A10" s="15" t="s">
        <v>70</v>
      </c>
      <c r="B10" s="51">
        <v>523.752232</v>
      </c>
      <c r="C10" s="52">
        <f>B10/$B$13</f>
        <v>0.27256957922432284</v>
      </c>
      <c r="D10" s="51">
        <v>521.5693225000002</v>
      </c>
      <c r="E10" s="52">
        <f>D10/$D$13</f>
        <v>0.3209518837509845</v>
      </c>
      <c r="F10" s="31">
        <f>D10-B10</f>
        <v>-2.1829094999998233</v>
      </c>
      <c r="G10" s="18">
        <f>D10/B10-1</f>
        <v>-0.004167828539200946</v>
      </c>
    </row>
    <row r="11" spans="1:7" ht="12.75">
      <c r="A11" s="15" t="s">
        <v>71</v>
      </c>
      <c r="B11" s="51">
        <v>551.4712499999999</v>
      </c>
      <c r="C11" s="52">
        <f>B11/$B$13</f>
        <v>0.28699502815066064</v>
      </c>
      <c r="D11" s="51">
        <v>488.5894930000002</v>
      </c>
      <c r="E11" s="52">
        <f aca="true" t="shared" si="0" ref="E11:E20">D11/$D$13</f>
        <v>0.3006574800213416</v>
      </c>
      <c r="F11" s="31">
        <f aca="true" t="shared" si="1" ref="F11:F20">D11-B11</f>
        <v>-62.881756999999766</v>
      </c>
      <c r="G11" s="18">
        <f aca="true" t="shared" si="2" ref="G11:G20">D11/B11-1</f>
        <v>-0.11402544919612723</v>
      </c>
    </row>
    <row r="12" spans="1:7" ht="12.75">
      <c r="A12" s="15" t="s">
        <v>72</v>
      </c>
      <c r="B12" s="51">
        <v>846.3124189999997</v>
      </c>
      <c r="C12" s="52">
        <f>B12/$B$13</f>
        <v>0.4404353926250165</v>
      </c>
      <c r="D12" s="51">
        <v>614.9113239999999</v>
      </c>
      <c r="E12" s="52">
        <f t="shared" si="0"/>
        <v>0.37839063622767394</v>
      </c>
      <c r="F12" s="31">
        <f t="shared" si="1"/>
        <v>-231.40109499999983</v>
      </c>
      <c r="G12" s="18">
        <f t="shared" si="2"/>
        <v>-0.2734227807662597</v>
      </c>
    </row>
    <row r="13" spans="1:7" s="21" customFormat="1" ht="12.75">
      <c r="A13" s="22" t="s">
        <v>73</v>
      </c>
      <c r="B13" s="53">
        <f>SUM(B10:B12)</f>
        <v>1921.5359009999997</v>
      </c>
      <c r="C13" s="54">
        <f>B13/$B$13</f>
        <v>1</v>
      </c>
      <c r="D13" s="53">
        <f>SUM(D10:D12)</f>
        <v>1625.0701395000003</v>
      </c>
      <c r="E13" s="54">
        <f t="shared" si="0"/>
        <v>1</v>
      </c>
      <c r="F13" s="25">
        <f t="shared" si="1"/>
        <v>-296.4657614999994</v>
      </c>
      <c r="G13" s="55">
        <f t="shared" si="2"/>
        <v>-0.1542858300725548</v>
      </c>
    </row>
    <row r="14" spans="1:7" ht="12.75">
      <c r="A14" s="15" t="s">
        <v>74</v>
      </c>
      <c r="B14" s="51">
        <v>173.95539999999994</v>
      </c>
      <c r="C14" s="52">
        <f>B14/$B$20</f>
        <v>0.09052935201963731</v>
      </c>
      <c r="D14" s="51">
        <v>105.4433</v>
      </c>
      <c r="E14" s="52">
        <f t="shared" si="0"/>
        <v>0.06488538398252931</v>
      </c>
      <c r="F14" s="31">
        <f t="shared" si="1"/>
        <v>-68.51209999999995</v>
      </c>
      <c r="G14" s="56">
        <f t="shared" si="2"/>
        <v>-0.39384865316052253</v>
      </c>
    </row>
    <row r="15" spans="1:7" ht="12.75">
      <c r="A15" s="15" t="s">
        <v>75</v>
      </c>
      <c r="B15" s="51">
        <v>340.1583759999999</v>
      </c>
      <c r="C15" s="52">
        <f aca="true" t="shared" si="3" ref="C15:C20">B15/$B$20</f>
        <v>0.17702421059267004</v>
      </c>
      <c r="D15" s="51">
        <v>308.21939499999957</v>
      </c>
      <c r="E15" s="52">
        <f t="shared" si="0"/>
        <v>0.18966528736712382</v>
      </c>
      <c r="F15" s="31">
        <f t="shared" si="1"/>
        <v>-31.938981000000354</v>
      </c>
      <c r="G15" s="56">
        <f t="shared" si="2"/>
        <v>-0.09389444227591315</v>
      </c>
    </row>
    <row r="16" spans="1:7" ht="12.75">
      <c r="A16" s="15" t="s">
        <v>76</v>
      </c>
      <c r="B16" s="51">
        <v>127.4298070000008</v>
      </c>
      <c r="C16" s="52">
        <f t="shared" si="3"/>
        <v>0.06631664125228375</v>
      </c>
      <c r="D16" s="51">
        <v>124.43336000000052</v>
      </c>
      <c r="E16" s="52">
        <f t="shared" si="0"/>
        <v>0.07657107036517577</v>
      </c>
      <c r="F16" s="31">
        <f t="shared" si="1"/>
        <v>-2.9964470000002876</v>
      </c>
      <c r="G16" s="56">
        <f t="shared" si="2"/>
        <v>-0.023514490608937844</v>
      </c>
    </row>
    <row r="17" spans="1:7" ht="12.75">
      <c r="A17" s="15" t="s">
        <v>77</v>
      </c>
      <c r="B17" s="51">
        <v>73.851238</v>
      </c>
      <c r="C17" s="52">
        <f t="shared" si="3"/>
        <v>0.03843344168670831</v>
      </c>
      <c r="D17" s="51">
        <v>113.16275999999992</v>
      </c>
      <c r="E17" s="52">
        <f t="shared" si="0"/>
        <v>0.06963561587244334</v>
      </c>
      <c r="F17" s="31">
        <f t="shared" si="1"/>
        <v>39.311521999999925</v>
      </c>
      <c r="G17" s="56">
        <f t="shared" si="2"/>
        <v>0.5323068788636953</v>
      </c>
    </row>
    <row r="18" spans="1:7" ht="12.75">
      <c r="A18" s="15" t="s">
        <v>78</v>
      </c>
      <c r="B18" s="51">
        <v>377.84508000000017</v>
      </c>
      <c r="C18" s="52">
        <f>B18/$B$20</f>
        <v>0.19663701302867315</v>
      </c>
      <c r="D18" s="51">
        <v>267.0404119999998</v>
      </c>
      <c r="E18" s="52">
        <f t="shared" si="0"/>
        <v>0.16432546848849394</v>
      </c>
      <c r="F18" s="31">
        <f t="shared" si="1"/>
        <v>-110.80466800000039</v>
      </c>
      <c r="G18" s="56">
        <f t="shared" si="2"/>
        <v>-0.2932542300140585</v>
      </c>
    </row>
    <row r="19" spans="1:7" ht="12.75">
      <c r="A19" s="15" t="s">
        <v>79</v>
      </c>
      <c r="B19" s="51">
        <v>828.295999999999</v>
      </c>
      <c r="C19" s="52">
        <f t="shared" si="3"/>
        <v>0.4310593414200275</v>
      </c>
      <c r="D19" s="51">
        <v>706.7709125000008</v>
      </c>
      <c r="E19" s="52">
        <f t="shared" si="0"/>
        <v>0.43491717392423396</v>
      </c>
      <c r="F19" s="31">
        <f t="shared" si="1"/>
        <v>-121.52508749999822</v>
      </c>
      <c r="G19" s="56">
        <f t="shared" si="2"/>
        <v>-0.14671697979948994</v>
      </c>
    </row>
    <row r="20" spans="1:7" s="21" customFormat="1" ht="12.75">
      <c r="A20" s="22" t="s">
        <v>80</v>
      </c>
      <c r="B20" s="53">
        <f>SUM(B14:B19)</f>
        <v>1921.5359009999997</v>
      </c>
      <c r="C20" s="54">
        <f t="shared" si="3"/>
        <v>1</v>
      </c>
      <c r="D20" s="53">
        <f>SUM(D14:D19)</f>
        <v>1625.0701395000006</v>
      </c>
      <c r="E20" s="54">
        <f t="shared" si="0"/>
        <v>1.0000000000000002</v>
      </c>
      <c r="F20" s="25">
        <f t="shared" si="1"/>
        <v>-296.4657614999992</v>
      </c>
      <c r="G20" s="55">
        <f t="shared" si="2"/>
        <v>-0.1542858300725547</v>
      </c>
    </row>
    <row r="22" spans="1:5" ht="13.5">
      <c r="A22" s="66" t="s">
        <v>62</v>
      </c>
      <c r="B22" s="179">
        <f>B9</f>
        <v>43190</v>
      </c>
      <c r="C22" s="179">
        <f>D9</f>
        <v>43555</v>
      </c>
      <c r="D22" s="64" t="s">
        <v>54</v>
      </c>
      <c r="E22" s="67" t="s">
        <v>55</v>
      </c>
    </row>
    <row r="23" spans="1:5" s="21" customFormat="1" ht="12.75">
      <c r="A23" s="10" t="s">
        <v>63</v>
      </c>
      <c r="B23" s="57">
        <f>B7</f>
        <v>66.47638213</v>
      </c>
      <c r="C23" s="37">
        <f>D7</f>
        <v>67.26895687999995</v>
      </c>
      <c r="D23" s="13">
        <f>C23-B23</f>
        <v>0.7925747499999432</v>
      </c>
      <c r="E23" s="58">
        <f>C23/B23-1</f>
        <v>0.011922651693800024</v>
      </c>
    </row>
    <row r="24" spans="1:5" ht="12.75">
      <c r="A24" s="15" t="s">
        <v>64</v>
      </c>
      <c r="B24" s="38">
        <f>'Ciclo Idrico'!B20</f>
        <v>322.65511097199817</v>
      </c>
      <c r="C24" s="38">
        <f>'Ciclo Idrico'!C20</f>
        <v>330.7878178899999</v>
      </c>
      <c r="D24" s="59">
        <f>C24-B24</f>
        <v>8.132706918001759</v>
      </c>
      <c r="E24" s="60">
        <f>C24/B24-1</f>
        <v>0.02520557289020453</v>
      </c>
    </row>
    <row r="25" spans="1:5" ht="12.75">
      <c r="A25" s="33" t="s">
        <v>65</v>
      </c>
      <c r="B25" s="39">
        <f>B23/B24</f>
        <v>0.20602922399009882</v>
      </c>
      <c r="C25" s="39">
        <f>C23/C24</f>
        <v>0.2033598374604277</v>
      </c>
      <c r="D25" s="40"/>
      <c r="E25" s="4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C13 C20" formula="1"/>
    <ignoredError sqref="C25" evalError="1"/>
    <ignoredError sqref="C7" formula="1" formulaRange="1"/>
    <ignoredError sqref="B7 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42" customWidth="1"/>
    <col min="2" max="7" width="10.7109375" style="9" customWidth="1"/>
    <col min="8" max="16384" width="9.140625" style="9" customWidth="1"/>
  </cols>
  <sheetData>
    <row r="2" spans="1:7" ht="13.5">
      <c r="A2" s="43" t="s">
        <v>98</v>
      </c>
      <c r="B2" s="180">
        <v>43190</v>
      </c>
      <c r="C2" s="44" t="s">
        <v>58</v>
      </c>
      <c r="D2" s="180">
        <v>43555</v>
      </c>
      <c r="E2" s="45" t="s">
        <v>58</v>
      </c>
      <c r="F2" s="46" t="s">
        <v>54</v>
      </c>
      <c r="G2" s="47" t="s">
        <v>55</v>
      </c>
    </row>
    <row r="3" spans="1:7" ht="12.75">
      <c r="A3" s="10" t="s">
        <v>59</v>
      </c>
      <c r="B3" s="11">
        <v>37.07316593</v>
      </c>
      <c r="C3" s="12">
        <f>B3/$B$3</f>
        <v>1</v>
      </c>
      <c r="D3" s="11">
        <v>35.07653673</v>
      </c>
      <c r="E3" s="12">
        <f>D3/$D$3</f>
        <v>1</v>
      </c>
      <c r="F3" s="13">
        <f>D3-B3</f>
        <v>-1.996629200000001</v>
      </c>
      <c r="G3" s="14">
        <f>D3/B3-1</f>
        <v>-0.05385645250178939</v>
      </c>
    </row>
    <row r="4" spans="1:7" ht="12.75">
      <c r="A4" s="15" t="s">
        <v>60</v>
      </c>
      <c r="B4" s="16">
        <v>-25.485569299999995</v>
      </c>
      <c r="C4" s="12">
        <f>B4/$B$3</f>
        <v>-0.6874397872607043</v>
      </c>
      <c r="D4" s="16">
        <v>-22.10543944</v>
      </c>
      <c r="E4" s="12">
        <f>D4/$D$3</f>
        <v>-0.6302058726651262</v>
      </c>
      <c r="F4" s="17">
        <f>D4-B4</f>
        <v>3.380129859999993</v>
      </c>
      <c r="G4" s="18">
        <f>D4/B4-1</f>
        <v>-0.13262916830349136</v>
      </c>
    </row>
    <row r="5" spans="1:7" ht="12.75">
      <c r="A5" s="15" t="s">
        <v>6</v>
      </c>
      <c r="B5" s="16">
        <v>-5.026902509999999</v>
      </c>
      <c r="C5" s="12">
        <f>B5/$B$3</f>
        <v>-0.13559409842395403</v>
      </c>
      <c r="D5" s="16">
        <v>-5.087124520000001</v>
      </c>
      <c r="E5" s="12">
        <f>D5/$D$3</f>
        <v>-0.14502927011175315</v>
      </c>
      <c r="F5" s="17">
        <f>D5-B5</f>
        <v>-0.06022201000000127</v>
      </c>
      <c r="G5" s="18">
        <f>D5/B5-1</f>
        <v>0.011979943887951316</v>
      </c>
    </row>
    <row r="6" spans="1:7" s="21" customFormat="1" ht="12.75">
      <c r="A6" s="15" t="s">
        <v>9</v>
      </c>
      <c r="B6" s="19">
        <v>0.61034424</v>
      </c>
      <c r="C6" s="12">
        <f>B6/$B$3</f>
        <v>0.01646323492178754</v>
      </c>
      <c r="D6" s="19">
        <v>0.53726124</v>
      </c>
      <c r="E6" s="12">
        <f>D6/$D$3</f>
        <v>0.015316826861658072</v>
      </c>
      <c r="F6" s="20">
        <f>D6-B6</f>
        <v>-0.07308300000000001</v>
      </c>
      <c r="G6" s="18">
        <f>D6/B6-1</f>
        <v>-0.11974062375029537</v>
      </c>
    </row>
    <row r="7" spans="1:7" ht="12.75">
      <c r="A7" s="22" t="s">
        <v>61</v>
      </c>
      <c r="B7" s="23">
        <f>SUM(B3:B6)</f>
        <v>7.171038360000008</v>
      </c>
      <c r="C7" s="24">
        <f>B7/$B$3</f>
        <v>0.19342934923712915</v>
      </c>
      <c r="D7" s="23">
        <f>SUM(D3:D6)</f>
        <v>8.42123401</v>
      </c>
      <c r="E7" s="24">
        <f>D7/$D$3</f>
        <v>0.24008168408477876</v>
      </c>
      <c r="F7" s="25">
        <f>D7-B7</f>
        <v>1.2501956499999913</v>
      </c>
      <c r="G7" s="26">
        <v>-0.122</v>
      </c>
    </row>
    <row r="10" spans="1:5" ht="13.5">
      <c r="A10" s="43" t="s">
        <v>53</v>
      </c>
      <c r="B10" s="180">
        <f>B2</f>
        <v>43190</v>
      </c>
      <c r="C10" s="180">
        <f>D2</f>
        <v>43555</v>
      </c>
      <c r="D10" s="46" t="s">
        <v>54</v>
      </c>
      <c r="E10" s="48" t="s">
        <v>55</v>
      </c>
    </row>
    <row r="11" spans="1:5" ht="12.75">
      <c r="A11" s="10" t="s">
        <v>81</v>
      </c>
      <c r="B11" s="27"/>
      <c r="C11" s="27"/>
      <c r="D11" s="28"/>
      <c r="E11" s="29"/>
    </row>
    <row r="12" spans="1:5" ht="12.75">
      <c r="A12" s="15" t="s">
        <v>82</v>
      </c>
      <c r="B12" s="30">
        <v>521.815</v>
      </c>
      <c r="C12" s="30">
        <v>530.002</v>
      </c>
      <c r="D12" s="31">
        <f>C12-B12</f>
        <v>8.186999999999898</v>
      </c>
      <c r="E12" s="32">
        <f>C12/B12-1</f>
        <v>0.015689468489790137</v>
      </c>
    </row>
    <row r="13" spans="1:5" ht="12.75">
      <c r="A13" s="33" t="s">
        <v>83</v>
      </c>
      <c r="B13" s="34">
        <v>165</v>
      </c>
      <c r="C13" s="34">
        <v>174</v>
      </c>
      <c r="D13" s="35">
        <f>C13-B13</f>
        <v>9</v>
      </c>
      <c r="E13" s="36">
        <f>C13/B13-1</f>
        <v>0.05454545454545445</v>
      </c>
    </row>
    <row r="16" spans="1:5" ht="13.5">
      <c r="A16" s="49" t="s">
        <v>62</v>
      </c>
      <c r="B16" s="180">
        <f>B10</f>
        <v>43190</v>
      </c>
      <c r="C16" s="180">
        <f>C10</f>
        <v>43555</v>
      </c>
      <c r="D16" s="46" t="s">
        <v>54</v>
      </c>
      <c r="E16" s="48" t="s">
        <v>55</v>
      </c>
    </row>
    <row r="17" spans="1:5" ht="12.75">
      <c r="A17" s="10" t="s">
        <v>63</v>
      </c>
      <c r="B17" s="37">
        <f>B7</f>
        <v>7.171038360000008</v>
      </c>
      <c r="C17" s="37">
        <f>D7</f>
        <v>8.42123401</v>
      </c>
      <c r="D17" s="13">
        <f>C17-B17</f>
        <v>1.2501956499999913</v>
      </c>
      <c r="E17" s="14">
        <f>C17/B17-1</f>
        <v>0.1743395568727637</v>
      </c>
    </row>
    <row r="18" spans="1:5" ht="12.75">
      <c r="A18" s="15" t="s">
        <v>64</v>
      </c>
      <c r="B18" s="38">
        <f>Ambiente!B24</f>
        <v>322.65511097199817</v>
      </c>
      <c r="C18" s="38">
        <f>Ambiente!C24</f>
        <v>330.7878178899999</v>
      </c>
      <c r="D18" s="28">
        <f>C18-B18</f>
        <v>8.132706918001759</v>
      </c>
      <c r="E18" s="29">
        <f>C18/B18-1</f>
        <v>0.02520557289020453</v>
      </c>
    </row>
    <row r="19" spans="1:5" ht="12.75">
      <c r="A19" s="33" t="s">
        <v>65</v>
      </c>
      <c r="B19" s="39">
        <f>B17/B18</f>
        <v>0.02222508838740308</v>
      </c>
      <c r="C19" s="39">
        <f>C17/C18</f>
        <v>0.025458114097782144</v>
      </c>
      <c r="D19" s="40"/>
      <c r="E19" s="41"/>
    </row>
  </sheetData>
  <sheetProtection/>
  <printOptions/>
  <pageMargins left="0.75" right="0.75" top="1" bottom="1" header="0.5" footer="0.5"/>
  <pageSetup orientation="portrait" paperSize="9"/>
  <ignoredErrors>
    <ignoredError sqref="D7 B7" formulaRange="1"/>
    <ignoredError sqref="C7" formula="1"/>
    <ignoredError sqref="E4:E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dcterms:created xsi:type="dcterms:W3CDTF">2008-08-08T14:48:29Z</dcterms:created>
  <dcterms:modified xsi:type="dcterms:W3CDTF">2019-05-08T07:59:17Z</dcterms:modified>
  <cp:category/>
  <cp:version/>
  <cp:contentType/>
  <cp:contentStatus/>
</cp:coreProperties>
</file>